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10.75.0.1\04_間接補助事業\01間接補助\□Ｒ４≪３≫脱炭素高度化設備（令和３年度補正）\０２ホームページ関係\１－５　プラ５\"/>
    </mc:Choice>
  </mc:AlternateContent>
  <xr:revisionPtr revIDLastSave="0" documentId="13_ncr:1_{96483B75-1A15-4ED0-A447-6D574B1BF1DE}" xr6:coauthVersionLast="47" xr6:coauthVersionMax="47" xr10:uidLastSave="{00000000-0000-0000-0000-000000000000}"/>
  <workbookProtection workbookAlgorithmName="SHA-512" workbookHashValue="MyPGySGeWiFVSMDmm+YePlLb15t8pnDl/HBk9tQP7Jr353DdHLxznKkwqUALfm+i5O9p3Hx3q+0cqTlY1fJK/Q==" workbookSaltValue="BLSHsaBNKHuosceaAPJ6uw==" workbookSpinCount="100000" lockStructure="1"/>
  <bookViews>
    <workbookView xWindow="-120" yWindow="-120" windowWidth="20730" windowHeight="11160" xr2:uid="{00000000-000D-0000-FFFF-FFFF00000000}"/>
  </bookViews>
  <sheets>
    <sheet name="CO2削減量" sheetId="1" r:id="rId1"/>
    <sheet name="機器一覧表 " sheetId="2" r:id="rId2"/>
    <sheet name="原単位" sheetId="3" state="hidden" r:id="rId3"/>
    <sheet name="ペット（ﾌﾚｰｸtoﾍﾟﾚｯﾄ）" sheetId="4" state="hidden" r:id="rId4"/>
    <sheet name="按分説明" sheetId="5" state="hidden" r:id="rId5"/>
  </sheets>
  <definedNames>
    <definedName name="_20_IDEA_export_format_基本フロー">#REF!</definedName>
    <definedName name="_20_IDEA_export_format_製品完成_sima">#REF!</definedName>
    <definedName name="_20_IDEA_export_format_中間フロー">#REF!</definedName>
    <definedName name="_20en_IDEA_export_format_cost">#REF!</definedName>
    <definedName name="_20en_IDEA_export_format_基本フロー">#REF!</definedName>
    <definedName name="_20en_IDEA_export_format_製品完成">#REF!</definedName>
    <definedName name="_20en_IDEA_export_format_製品完成_sima">#REF!</definedName>
    <definedName name="_20en_IDEA_export_format_中間フロー">#REF!</definedName>
    <definedName name="_Key1" hidden="1">#REF!</definedName>
    <definedName name="_Order1" hidden="1">0</definedName>
    <definedName name="_Order2" hidden="1">0</definedName>
    <definedName name="_Sort" hidden="1">#REF!</definedName>
    <definedName name="①LDPE_低密度ポリエチレン" localSheetId="2">CO2削減量!$AG$94:$AG$107</definedName>
    <definedName name="CBWorkbookPriority" hidden="1">-206570108</definedName>
    <definedName name="_xlnm.Print_Area" localSheetId="0">CO2削減量!$A$1:$I$40,CO2削減量!$J$41:$U$89</definedName>
    <definedName name="_xlnm.Print_Area" localSheetId="3">'ペット（ﾌﾚｰｸtoﾍﾟﾚｯﾄ）'!$A$1:$Z$13</definedName>
    <definedName name="_xlnm.Print_Area" localSheetId="1">'機器一覧表 '!$C$1:$N$38</definedName>
    <definedName name="T_IDEAen_export_format2">#REF!</definedName>
    <definedName name="Z_0111E7B5_3E0B_11D4_8303_000102284B93_.wvu.PrintArea" hidden="1">#REF!</definedName>
    <definedName name="Z_011E7B5_3E0B_11D4_8303_000102284B94" hidden="1">#REF!</definedName>
    <definedName name="原単位">CO2削減量!$AG$94:$AG$110</definedName>
    <definedName name="原単位非">原単位!$B$3:$E$19</definedName>
    <definedName name="入力">原単位!$B$3:$B$14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6" i="3" l="1"/>
  <c r="E7" i="5"/>
  <c r="G7" i="5" s="1"/>
  <c r="E11" i="5" s="1"/>
  <c r="G8" i="5"/>
  <c r="G6" i="5"/>
  <c r="D14" i="5" s="1"/>
  <c r="G5" i="5"/>
  <c r="C9" i="5" s="1"/>
  <c r="K17" i="3"/>
  <c r="D14" i="4"/>
  <c r="D13" i="4"/>
  <c r="D12" i="4"/>
  <c r="D11" i="4"/>
  <c r="E14" i="4"/>
  <c r="E13" i="4"/>
  <c r="E12" i="4"/>
  <c r="E11" i="4"/>
  <c r="G18" i="3"/>
  <c r="F14" i="4"/>
  <c r="F12" i="4"/>
  <c r="D10" i="5" l="1"/>
  <c r="C13" i="5"/>
  <c r="E15" i="5"/>
  <c r="G19" i="3"/>
  <c r="G17" i="3"/>
  <c r="L17" i="3" s="1"/>
  <c r="G16" i="3"/>
  <c r="L16" i="3" s="1"/>
  <c r="G15" i="3"/>
  <c r="G14" i="3"/>
  <c r="G13" i="3"/>
  <c r="G12" i="3"/>
  <c r="G11" i="3"/>
  <c r="G10" i="3"/>
  <c r="G9" i="3"/>
  <c r="G8" i="3"/>
  <c r="G7" i="3"/>
  <c r="G6" i="3"/>
  <c r="G5" i="3"/>
  <c r="G4" i="3"/>
  <c r="G3" i="3"/>
  <c r="C20" i="3"/>
  <c r="Q46" i="1"/>
  <c r="Z46" i="1" s="1"/>
  <c r="Q45" i="1"/>
  <c r="AG110" i="1"/>
  <c r="AG109" i="1"/>
  <c r="AG108" i="1"/>
  <c r="AG107" i="1"/>
  <c r="AG106" i="1"/>
  <c r="C11" i="4"/>
  <c r="AG105" i="1"/>
  <c r="AG104" i="1"/>
  <c r="AG103" i="1"/>
  <c r="AG102" i="1"/>
  <c r="AG101" i="1"/>
  <c r="AG100" i="1"/>
  <c r="AG99" i="1"/>
  <c r="AG98" i="1"/>
  <c r="AG97" i="1"/>
  <c r="AG96" i="1"/>
  <c r="AG95" i="1"/>
  <c r="AG94" i="1"/>
  <c r="Q81" i="1"/>
  <c r="Q78" i="1"/>
  <c r="Q77" i="1"/>
  <c r="R77" i="1"/>
  <c r="M57" i="1"/>
  <c r="R57" i="1" s="1"/>
  <c r="M51" i="1"/>
  <c r="N45" i="1"/>
  <c r="N56" i="1"/>
  <c r="N55" i="1"/>
  <c r="N54" i="1"/>
  <c r="N53" i="1"/>
  <c r="N52" i="1"/>
  <c r="N51" i="1"/>
  <c r="F11" i="4" l="1"/>
  <c r="C13" i="4"/>
  <c r="F13" i="4" s="1"/>
  <c r="P51" i="1"/>
  <c r="O51" i="1"/>
  <c r="N50" i="1"/>
  <c r="N49" i="1"/>
  <c r="N48" i="1"/>
  <c r="N47" i="1"/>
  <c r="N46" i="1"/>
  <c r="T45" i="1" l="1"/>
  <c r="E14" i="3"/>
  <c r="E13" i="3"/>
  <c r="E12" i="3"/>
  <c r="E11" i="3"/>
  <c r="E10" i="3"/>
  <c r="E9" i="3"/>
  <c r="E8" i="3"/>
  <c r="E7" i="3"/>
  <c r="E6" i="3"/>
  <c r="E5" i="3"/>
  <c r="E4" i="3"/>
  <c r="E3" i="3"/>
  <c r="M63" i="1"/>
  <c r="Y45" i="1" l="1"/>
  <c r="G26" i="1"/>
  <c r="R80" i="1" l="1"/>
  <c r="F11" i="1" l="1"/>
  <c r="E40" i="1" s="1"/>
  <c r="M45" i="1"/>
  <c r="M46" i="1"/>
  <c r="T46" i="1"/>
  <c r="Y46" i="1" s="1"/>
  <c r="M47" i="1"/>
  <c r="T47" i="1"/>
  <c r="Y47" i="1" s="1"/>
  <c r="M48" i="1"/>
  <c r="T48" i="1"/>
  <c r="Y48" i="1"/>
  <c r="M49" i="1"/>
  <c r="T49" i="1"/>
  <c r="Y49" i="1" s="1"/>
  <c r="M50" i="1"/>
  <c r="T50" i="1"/>
  <c r="Y50" i="1" s="1"/>
  <c r="T51" i="1"/>
  <c r="M52" i="1"/>
  <c r="O52" i="1" s="1"/>
  <c r="T52" i="1"/>
  <c r="M53" i="1"/>
  <c r="T53" i="1"/>
  <c r="M54" i="1"/>
  <c r="T54" i="1"/>
  <c r="Y54" i="1"/>
  <c r="M55" i="1"/>
  <c r="T55" i="1"/>
  <c r="Y55" i="1" s="1"/>
  <c r="M56" i="1"/>
  <c r="T56" i="1"/>
  <c r="Y56" i="1" s="1"/>
  <c r="T57" i="1"/>
  <c r="M58" i="1"/>
  <c r="R58" i="1" s="1"/>
  <c r="T58" i="1"/>
  <c r="M59" i="1"/>
  <c r="R59" i="1" s="1"/>
  <c r="T59" i="1"/>
  <c r="M60" i="1"/>
  <c r="R60" i="1" s="1"/>
  <c r="T60" i="1"/>
  <c r="M61" i="1"/>
  <c r="R61" i="1" s="1"/>
  <c r="T61" i="1"/>
  <c r="M62" i="1"/>
  <c r="R62" i="1" s="1"/>
  <c r="S62" i="1" s="1"/>
  <c r="T62" i="1"/>
  <c r="K77" i="1"/>
  <c r="L77" i="1"/>
  <c r="N77" i="1"/>
  <c r="O77" i="1"/>
  <c r="P77" i="1"/>
  <c r="K78" i="1"/>
  <c r="L78" i="1"/>
  <c r="N78" i="1"/>
  <c r="O78" i="1"/>
  <c r="P78" i="1"/>
  <c r="R78" i="1"/>
  <c r="K79" i="1"/>
  <c r="L79" i="1"/>
  <c r="N79" i="1"/>
  <c r="O79" i="1"/>
  <c r="P79" i="1"/>
  <c r="Q79" i="1"/>
  <c r="R79" i="1"/>
  <c r="K80" i="1"/>
  <c r="L80" i="1"/>
  <c r="N80" i="1"/>
  <c r="O80" i="1"/>
  <c r="P80" i="1"/>
  <c r="Q80" i="1"/>
  <c r="K81" i="1"/>
  <c r="L81" i="1"/>
  <c r="N81" i="1"/>
  <c r="O81" i="1"/>
  <c r="P81" i="1"/>
  <c r="R81" i="1"/>
  <c r="K82" i="1"/>
  <c r="L82" i="1"/>
  <c r="N82" i="1"/>
  <c r="O82" i="1"/>
  <c r="P82" i="1"/>
  <c r="Q82" i="1"/>
  <c r="R82" i="1"/>
  <c r="K83" i="1"/>
  <c r="L83" i="1"/>
  <c r="N83" i="1"/>
  <c r="O83" i="1"/>
  <c r="P83" i="1"/>
  <c r="Q83" i="1"/>
  <c r="R83" i="1"/>
  <c r="K84" i="1"/>
  <c r="L84" i="1"/>
  <c r="N84" i="1"/>
  <c r="O84" i="1"/>
  <c r="P84" i="1"/>
  <c r="Q84" i="1"/>
  <c r="R84" i="1"/>
  <c r="K85" i="1"/>
  <c r="L85" i="1"/>
  <c r="N85" i="1"/>
  <c r="O85" i="1"/>
  <c r="P85" i="1"/>
  <c r="Q85" i="1"/>
  <c r="R85" i="1"/>
  <c r="K86" i="1"/>
  <c r="L86" i="1"/>
  <c r="N86" i="1"/>
  <c r="O86" i="1"/>
  <c r="P86" i="1"/>
  <c r="Q86" i="1"/>
  <c r="R86" i="1"/>
  <c r="Y85" i="1" l="1"/>
  <c r="Y79" i="1"/>
  <c r="Y86" i="1"/>
  <c r="Y80" i="1"/>
  <c r="Y84" i="1"/>
  <c r="S84" i="1" s="1"/>
  <c r="T84" i="1" s="1"/>
  <c r="Y81" i="1"/>
  <c r="Y78" i="1"/>
  <c r="Y83" i="1"/>
  <c r="Y82" i="1"/>
  <c r="S82" i="1" s="1"/>
  <c r="T82" i="1" s="1"/>
  <c r="Y77" i="1"/>
  <c r="S77" i="1" s="1"/>
  <c r="T77" i="1" s="1"/>
  <c r="S86" i="1"/>
  <c r="T86" i="1" s="1"/>
  <c r="S81" i="1"/>
  <c r="T81" i="1" s="1"/>
  <c r="AA81" i="1" s="1"/>
  <c r="Q49" i="1" s="1"/>
  <c r="AA82" i="1"/>
  <c r="Q50" i="1" s="1"/>
  <c r="S85" i="1"/>
  <c r="T85" i="1" s="1"/>
  <c r="S78" i="1"/>
  <c r="T78" i="1" s="1"/>
  <c r="AA60" i="1"/>
  <c r="AA61" i="1"/>
  <c r="AA62" i="1"/>
  <c r="P56" i="1"/>
  <c r="O56" i="1"/>
  <c r="P55" i="1"/>
  <c r="O55" i="1"/>
  <c r="P54" i="1"/>
  <c r="O54" i="1"/>
  <c r="O53" i="1"/>
  <c r="P53" i="1"/>
  <c r="S57" i="1"/>
  <c r="U57" i="1" s="1"/>
  <c r="P52" i="1"/>
  <c r="S83" i="1"/>
  <c r="T83" i="1" s="1"/>
  <c r="U62" i="1"/>
  <c r="S79" i="1"/>
  <c r="T79" i="1" s="1"/>
  <c r="AA79" i="1" s="1"/>
  <c r="Q47" i="1" s="1"/>
  <c r="S80" i="1"/>
  <c r="T80" i="1" s="1"/>
  <c r="AA80" i="1" s="1"/>
  <c r="Q48" i="1" s="1"/>
  <c r="Y51" i="1"/>
  <c r="Y53" i="1"/>
  <c r="Y52" i="1"/>
  <c r="AA58" i="1"/>
  <c r="S60" i="1"/>
  <c r="U60" i="1" s="1"/>
  <c r="S61" i="1"/>
  <c r="U61" i="1" s="1"/>
  <c r="AA77" i="1" l="1"/>
  <c r="Z45" i="1" s="1"/>
  <c r="Z47" i="1"/>
  <c r="S55" i="1"/>
  <c r="U55" i="1" s="1"/>
  <c r="S54" i="1"/>
  <c r="U54" i="1" s="1"/>
  <c r="S56" i="1"/>
  <c r="U56" i="1" s="1"/>
  <c r="S51" i="1"/>
  <c r="U51" i="1" s="1"/>
  <c r="AA78" i="1"/>
  <c r="AA57" i="1"/>
  <c r="S87" i="1"/>
  <c r="S52" i="1"/>
  <c r="U52" i="1" s="1"/>
  <c r="S53" i="1"/>
  <c r="U53" i="1" s="1"/>
  <c r="AA59" i="1"/>
  <c r="S59" i="1"/>
  <c r="U59" i="1" s="1"/>
  <c r="S58" i="1"/>
  <c r="U58" i="1" s="1"/>
  <c r="S49" i="1" l="1"/>
  <c r="U49" i="1" s="1"/>
  <c r="S50" i="1"/>
  <c r="U50" i="1" s="1"/>
  <c r="S48" i="1"/>
  <c r="U48" i="1" s="1"/>
  <c r="T65" i="1"/>
  <c r="S47" i="1"/>
  <c r="U47" i="1" s="1"/>
  <c r="T87" i="1"/>
  <c r="S45" i="1" l="1"/>
  <c r="U45" i="1" s="1"/>
  <c r="Z49" i="1"/>
  <c r="Z48" i="1"/>
  <c r="Z50" i="1"/>
  <c r="S46" i="1"/>
  <c r="U46" i="1" s="1"/>
  <c r="T64" i="1" l="1"/>
  <c r="T67" i="1" s="1"/>
  <c r="E36" i="1" s="1"/>
  <c r="E35" i="1" l="1"/>
  <c r="E39" i="1" s="1"/>
</calcChain>
</file>

<file path=xl/sharedStrings.xml><?xml version="1.0" encoding="utf-8"?>
<sst xmlns="http://schemas.openxmlformats.org/spreadsheetml/2006/main" count="286" uniqueCount="201">
  <si>
    <r>
      <t>⑦B-PET：</t>
    </r>
    <r>
      <rPr>
        <sz val="9"/>
        <color rgb="FF000000"/>
        <rFont val="ＭＳ Ｐゴシック"/>
        <family val="3"/>
        <charset val="128"/>
      </rPr>
      <t>ボトル用ポリエチレンテレフタレート</t>
    </r>
    <phoneticPr fontId="3"/>
  </si>
  <si>
    <t>⑥PVC：塩化ビニル</t>
    <phoneticPr fontId="3"/>
  </si>
  <si>
    <t>④PS：ポリスチレン</t>
    <phoneticPr fontId="3"/>
  </si>
  <si>
    <t>③PP：ポリプロプレン</t>
    <phoneticPr fontId="3"/>
  </si>
  <si>
    <t>②HDPE：高密度ポリエチレン</t>
    <phoneticPr fontId="3"/>
  </si>
  <si>
    <t>①LDPE：低密度ポリエチレン</t>
    <phoneticPr fontId="3"/>
  </si>
  <si>
    <t>焼　却</t>
  </si>
  <si>
    <t>工　　　程</t>
  </si>
  <si>
    <t>原単位　（kg-CO2/㎏）</t>
  </si>
  <si>
    <t>合　　計</t>
    <rPh sb="0" eb="1">
      <t>ゴウ</t>
    </rPh>
    <rPh sb="3" eb="4">
      <t>ケイ</t>
    </rPh>
    <phoneticPr fontId="3"/>
  </si>
  <si>
    <t>CO2排出量
(CO2-t/t)</t>
    <rPh sb="3" eb="5">
      <t>ハイシュツ</t>
    </rPh>
    <rPh sb="5" eb="6">
      <t>リョウ</t>
    </rPh>
    <phoneticPr fontId="3"/>
  </si>
  <si>
    <t>電力量
（割合無）</t>
    <rPh sb="0" eb="2">
      <t>デンリョク</t>
    </rPh>
    <rPh sb="2" eb="3">
      <t>リョウ</t>
    </rPh>
    <rPh sb="5" eb="7">
      <t>ワリアイ</t>
    </rPh>
    <rPh sb="7" eb="8">
      <t>ム</t>
    </rPh>
    <phoneticPr fontId="3"/>
  </si>
  <si>
    <t>電力量
(kWh/t)</t>
    <rPh sb="0" eb="2">
      <t>デンリョク</t>
    </rPh>
    <rPh sb="2" eb="3">
      <t>リョウ</t>
    </rPh>
    <phoneticPr fontId="3"/>
  </si>
  <si>
    <t>既設利用割合</t>
    <rPh sb="0" eb="2">
      <t>キセツ</t>
    </rPh>
    <rPh sb="2" eb="4">
      <t>リヨウ</t>
    </rPh>
    <rPh sb="4" eb="6">
      <t>ワリアイ</t>
    </rPh>
    <phoneticPr fontId="3"/>
  </si>
  <si>
    <t>インバータ制御</t>
    <rPh sb="5" eb="7">
      <t>セイギョ</t>
    </rPh>
    <phoneticPr fontId="3"/>
  </si>
  <si>
    <t>電動機容量</t>
    <rPh sb="0" eb="3">
      <t>デンドウキ</t>
    </rPh>
    <rPh sb="3" eb="5">
      <t>ヨウリョウ</t>
    </rPh>
    <phoneticPr fontId="3"/>
  </si>
  <si>
    <t>計画処理量</t>
    <rPh sb="0" eb="4">
      <t>ケイカクショリ</t>
    </rPh>
    <rPh sb="4" eb="5">
      <t>リョウ</t>
    </rPh>
    <phoneticPr fontId="3"/>
  </si>
  <si>
    <t>定格処理量</t>
    <rPh sb="0" eb="2">
      <t>テイカク</t>
    </rPh>
    <rPh sb="2" eb="4">
      <t>ショリ</t>
    </rPh>
    <rPh sb="4" eb="5">
      <t>リョウ</t>
    </rPh>
    <phoneticPr fontId="3"/>
  </si>
  <si>
    <t>機器名</t>
    <rPh sb="0" eb="2">
      <t>キキ</t>
    </rPh>
    <rPh sb="2" eb="3">
      <t>メイ</t>
    </rPh>
    <phoneticPr fontId="3"/>
  </si>
  <si>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3"/>
  </si>
  <si>
    <t>―</t>
    <phoneticPr fontId="3"/>
  </si>
  <si>
    <t>（A)</t>
    <phoneticPr fontId="3"/>
  </si>
  <si>
    <t>輸送</t>
    <rPh sb="0" eb="2">
      <t>ユソウ</t>
    </rPh>
    <phoneticPr fontId="3"/>
  </si>
  <si>
    <t>新規樹脂
製造</t>
    <rPh sb="0" eb="2">
      <t>シンキ</t>
    </rPh>
    <rPh sb="2" eb="4">
      <t>ジュシ</t>
    </rPh>
    <rPh sb="5" eb="7">
      <t>セイゾウ</t>
    </rPh>
    <phoneticPr fontId="3"/>
  </si>
  <si>
    <t>再生樹脂
製造</t>
    <rPh sb="0" eb="2">
      <t>サイセイ</t>
    </rPh>
    <rPh sb="2" eb="4">
      <t>ジュシ</t>
    </rPh>
    <rPh sb="5" eb="7">
      <t>セイゾウ</t>
    </rPh>
    <phoneticPr fontId="3"/>
  </si>
  <si>
    <t>新規製品　　　　  　計</t>
    <phoneticPr fontId="3"/>
  </si>
  <si>
    <t>既製品処理　　 　　計</t>
    <phoneticPr fontId="3"/>
  </si>
  <si>
    <t>（B)</t>
    <phoneticPr fontId="3"/>
  </si>
  <si>
    <t>回収・リサイクル  　計</t>
    <phoneticPr fontId="3"/>
  </si>
  <si>
    <t>―</t>
    <phoneticPr fontId="3"/>
  </si>
  <si>
    <t>―</t>
    <phoneticPr fontId="3"/>
  </si>
  <si>
    <t>―</t>
    <phoneticPr fontId="3"/>
  </si>
  <si>
    <t>新規製品</t>
    <rPh sb="0" eb="2">
      <t>シンキ</t>
    </rPh>
    <rPh sb="2" eb="4">
      <t>セイヒン</t>
    </rPh>
    <phoneticPr fontId="3"/>
  </si>
  <si>
    <t>―</t>
    <phoneticPr fontId="3"/>
  </si>
  <si>
    <t>既設品処理</t>
    <rPh sb="0" eb="2">
      <t>キセツ</t>
    </rPh>
    <rPh sb="2" eb="3">
      <t>ヒン</t>
    </rPh>
    <rPh sb="3" eb="5">
      <t>ショリ</t>
    </rPh>
    <phoneticPr fontId="3"/>
  </si>
  <si>
    <t>未回収（B)</t>
    <rPh sb="0" eb="3">
      <t>ミカイシュウ</t>
    </rPh>
    <phoneticPr fontId="3"/>
  </si>
  <si>
    <t>―</t>
    <phoneticPr fontId="3"/>
  </si>
  <si>
    <t>―</t>
    <phoneticPr fontId="3"/>
  </si>
  <si>
    <t>―</t>
    <phoneticPr fontId="3"/>
  </si>
  <si>
    <t>―</t>
    <phoneticPr fontId="3"/>
  </si>
  <si>
    <t>―</t>
    <phoneticPr fontId="3"/>
  </si>
  <si>
    <t>回収・リサイクル（A)</t>
    <rPh sb="0" eb="2">
      <t>カイシュウ</t>
    </rPh>
    <phoneticPr fontId="3"/>
  </si>
  <si>
    <t>製造量</t>
    <rPh sb="0" eb="3">
      <t>セイゾウリョウ</t>
    </rPh>
    <phoneticPr fontId="3"/>
  </si>
  <si>
    <t>計</t>
    <rPh sb="0" eb="1">
      <t>ケイ</t>
    </rPh>
    <phoneticPr fontId="3"/>
  </si>
  <si>
    <t>樹脂の焼却</t>
    <rPh sb="0" eb="2">
      <t>ジュシ</t>
    </rPh>
    <rPh sb="3" eb="5">
      <t>ショウキャク</t>
    </rPh>
    <phoneticPr fontId="3"/>
  </si>
  <si>
    <t>樹脂名</t>
    <rPh sb="0" eb="2">
      <t>ジュシ</t>
    </rPh>
    <rPh sb="2" eb="3">
      <t>メイ</t>
    </rPh>
    <phoneticPr fontId="3"/>
  </si>
  <si>
    <t>CO2削減量及び費用対効果の算出シート</t>
    <rPh sb="3" eb="5">
      <t>サクゲン</t>
    </rPh>
    <rPh sb="5" eb="6">
      <t>リョウ</t>
    </rPh>
    <rPh sb="6" eb="7">
      <t>オヨ</t>
    </rPh>
    <rPh sb="8" eb="13">
      <t>ヒヨウタイコウカ</t>
    </rPh>
    <rPh sb="14" eb="16">
      <t>サンシュツ</t>
    </rPh>
    <phoneticPr fontId="3"/>
  </si>
  <si>
    <t>エネルギー起源ＣＯ2削減量による費用対効果</t>
    <rPh sb="10" eb="12">
      <t>サクゲン</t>
    </rPh>
    <rPh sb="12" eb="13">
      <t>リョウ</t>
    </rPh>
    <rPh sb="16" eb="21">
      <t>ヒヨウタイコウカ</t>
    </rPh>
    <phoneticPr fontId="3"/>
  </si>
  <si>
    <t>費用対効果（耐用年数９年）</t>
    <rPh sb="0" eb="5">
      <t>ヒヨウタイコウカ</t>
    </rPh>
    <rPh sb="6" eb="10">
      <t>タイヨウネンスウ</t>
    </rPh>
    <rPh sb="11" eb="12">
      <t>ネン</t>
    </rPh>
    <phoneticPr fontId="3"/>
  </si>
  <si>
    <t>(2)トータルＣＯ2排出量
　　（非エネルギー起源も含む）</t>
    <rPh sb="7" eb="13">
      <t>コ２ハイシュツリョウ</t>
    </rPh>
    <rPh sb="17" eb="18">
      <t>ヒ</t>
    </rPh>
    <rPh sb="23" eb="25">
      <t>キゲン</t>
    </rPh>
    <rPh sb="26" eb="27">
      <t>フク</t>
    </rPh>
    <phoneticPr fontId="3"/>
  </si>
  <si>
    <t>エネルギー起源ＣＯ2削減量</t>
    <rPh sb="5" eb="7">
      <t>キゲン</t>
    </rPh>
    <rPh sb="10" eb="12">
      <t>サクゲン</t>
    </rPh>
    <rPh sb="12" eb="13">
      <t>リョウ</t>
    </rPh>
    <phoneticPr fontId="3"/>
  </si>
  <si>
    <t>年間のCO2削減量</t>
    <rPh sb="0" eb="2">
      <t>ネンカン</t>
    </rPh>
    <rPh sb="6" eb="8">
      <t>サクゲン</t>
    </rPh>
    <rPh sb="8" eb="9">
      <t>リョウ</t>
    </rPh>
    <phoneticPr fontId="3"/>
  </si>
  <si>
    <t>算出結果</t>
    <rPh sb="0" eb="2">
      <t>サンシュツ</t>
    </rPh>
    <rPh sb="2" eb="4">
      <t>ケッカ</t>
    </rPh>
    <phoneticPr fontId="3"/>
  </si>
  <si>
    <t>Ⅳ</t>
    <phoneticPr fontId="3"/>
  </si>
  <si>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3"/>
  </si>
  <si>
    <r>
      <rPr>
        <b/>
        <sz val="11"/>
        <color theme="1"/>
        <rFont val="ＭＳ Ｐゴシック"/>
        <family val="3"/>
        <charset val="128"/>
        <scheme val="minor"/>
      </rPr>
      <t>補助対象経費支出予定額</t>
    </r>
    <r>
      <rPr>
        <sz val="11"/>
        <color theme="1"/>
        <rFont val="ＭＳ Ｐゴシック"/>
        <family val="2"/>
        <charset val="128"/>
        <scheme val="minor"/>
      </rPr>
      <t xml:space="preserve">
（経費内訳の金額を右欄に記入してください。）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3"/>
  </si>
  <si>
    <t>費用対効果の入力</t>
    <rPh sb="0" eb="5">
      <t>ヒヨウタイコウカ</t>
    </rPh>
    <rPh sb="6" eb="8">
      <t>ニュウリョク</t>
    </rPh>
    <phoneticPr fontId="3"/>
  </si>
  <si>
    <t>Ⅲ</t>
    <phoneticPr fontId="3"/>
  </si>
  <si>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3"/>
  </si>
  <si>
    <t>合　　　　計</t>
    <rPh sb="0" eb="1">
      <t>ゴウ</t>
    </rPh>
    <rPh sb="5" eb="6">
      <t>ケイ</t>
    </rPh>
    <phoneticPr fontId="3"/>
  </si>
  <si>
    <t>インバータ制御の場合はプルダウンして〇を付けて下さい。</t>
    <rPh sb="5" eb="7">
      <t>セイギョ</t>
    </rPh>
    <rPh sb="8" eb="10">
      <t>バアイ</t>
    </rPh>
    <rPh sb="20" eb="21">
      <t>ツ</t>
    </rPh>
    <rPh sb="23" eb="24">
      <t>クダ</t>
    </rPh>
    <phoneticPr fontId="3"/>
  </si>
  <si>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3"/>
  </si>
  <si>
    <t>廃プラスチックから製品樹脂を製造するに必要な電力量の入力</t>
    <rPh sb="0" eb="1">
      <t>ハイ</t>
    </rPh>
    <rPh sb="9" eb="11">
      <t>セイヒン</t>
    </rPh>
    <rPh sb="11" eb="13">
      <t>ジュシ</t>
    </rPh>
    <rPh sb="14" eb="16">
      <t>セイゾウ</t>
    </rPh>
    <rPh sb="19" eb="21">
      <t>ヒツヨウ</t>
    </rPh>
    <rPh sb="22" eb="25">
      <t>デンリョクリョウ</t>
    </rPh>
    <rPh sb="26" eb="28">
      <t>ニュウリョク</t>
    </rPh>
    <phoneticPr fontId="3"/>
  </si>
  <si>
    <t>Ⅱ</t>
    <phoneticPr fontId="3"/>
  </si>
  <si>
    <t>※混合処理の場合は、それぞれの樹脂に按分して記入して下さい。</t>
    <rPh sb="1" eb="3">
      <t>コンゴウ</t>
    </rPh>
    <rPh sb="3" eb="5">
      <t>ショリ</t>
    </rPh>
    <rPh sb="6" eb="8">
      <t>バアイ</t>
    </rPh>
    <rPh sb="15" eb="17">
      <t>ジュシ</t>
    </rPh>
    <rPh sb="18" eb="20">
      <t>アンブン</t>
    </rPh>
    <rPh sb="22" eb="24">
      <t>キニュウ</t>
    </rPh>
    <rPh sb="26" eb="27">
      <t>クダ</t>
    </rPh>
    <phoneticPr fontId="3"/>
  </si>
  <si>
    <t>廃プラスチックから製造される製品樹脂名及び製品量の入力</t>
    <rPh sb="0" eb="1">
      <t>ハイ</t>
    </rPh>
    <rPh sb="9" eb="11">
      <t>セイゾウ</t>
    </rPh>
    <rPh sb="14" eb="16">
      <t>セイヒン</t>
    </rPh>
    <rPh sb="16" eb="18">
      <t>ジュシ</t>
    </rPh>
    <rPh sb="18" eb="19">
      <t>メイ</t>
    </rPh>
    <rPh sb="19" eb="20">
      <t>オヨ</t>
    </rPh>
    <rPh sb="21" eb="23">
      <t>セイヒン</t>
    </rPh>
    <rPh sb="23" eb="24">
      <t>リョウ</t>
    </rPh>
    <rPh sb="25" eb="27">
      <t>ニュウリョク</t>
    </rPh>
    <phoneticPr fontId="3"/>
  </si>
  <si>
    <t>Ⅰ</t>
    <phoneticPr fontId="3"/>
  </si>
  <si>
    <t>CO2削減量及び費用対効果の入力シート</t>
    <rPh sb="3" eb="5">
      <t>サクゲン</t>
    </rPh>
    <rPh sb="5" eb="6">
      <t>リョウ</t>
    </rPh>
    <rPh sb="6" eb="7">
      <t>オヨ</t>
    </rPh>
    <rPh sb="8" eb="13">
      <t>ヒヨウタイコウカ</t>
    </rPh>
    <rPh sb="14" eb="16">
      <t>ニュウリョク</t>
    </rPh>
    <phoneticPr fontId="3"/>
  </si>
  <si>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3"/>
  </si>
  <si>
    <t>処理能力</t>
    <rPh sb="0" eb="2">
      <t>ショリ</t>
    </rPh>
    <rPh sb="2" eb="4">
      <t>ノウリョク</t>
    </rPh>
    <phoneticPr fontId="27"/>
  </si>
  <si>
    <t>定格容量</t>
    <rPh sb="0" eb="2">
      <t>テイカク</t>
    </rPh>
    <rPh sb="2" eb="4">
      <t>ヨウリョウ</t>
    </rPh>
    <phoneticPr fontId="3"/>
  </si>
  <si>
    <t>ﾒｰｶｰ</t>
    <phoneticPr fontId="27"/>
  </si>
  <si>
    <t>型式</t>
    <rPh sb="0" eb="2">
      <t>カタシキ</t>
    </rPh>
    <phoneticPr fontId="27"/>
  </si>
  <si>
    <t>既設設備の利用割合</t>
    <rPh sb="0" eb="2">
      <t>キセツ</t>
    </rPh>
    <rPh sb="2" eb="4">
      <t>セツビ</t>
    </rPh>
    <rPh sb="5" eb="7">
      <t>リヨウ</t>
    </rPh>
    <rPh sb="7" eb="9">
      <t>ワリアイ</t>
    </rPh>
    <phoneticPr fontId="3"/>
  </si>
  <si>
    <t>計画処理量</t>
    <rPh sb="0" eb="2">
      <t>ケイカク</t>
    </rPh>
    <rPh sb="2" eb="4">
      <t>ショリ</t>
    </rPh>
    <rPh sb="4" eb="5">
      <t>リョウ</t>
    </rPh>
    <phoneticPr fontId="3"/>
  </si>
  <si>
    <t>仕様 （処理能力を含む）</t>
    <rPh sb="0" eb="2">
      <t>シヨウ</t>
    </rPh>
    <rPh sb="4" eb="6">
      <t>ショリ</t>
    </rPh>
    <rPh sb="6" eb="8">
      <t>ノウリョク</t>
    </rPh>
    <rPh sb="9" eb="10">
      <t>フク</t>
    </rPh>
    <phoneticPr fontId="27"/>
  </si>
  <si>
    <t>既設</t>
    <rPh sb="0" eb="2">
      <t>キセツ</t>
    </rPh>
    <phoneticPr fontId="3"/>
  </si>
  <si>
    <t>インバータ</t>
    <phoneticPr fontId="3"/>
  </si>
  <si>
    <t>基数</t>
    <rPh sb="0" eb="2">
      <t>キスウ</t>
    </rPh>
    <phoneticPr fontId="27"/>
  </si>
  <si>
    <t>機能・目的</t>
    <rPh sb="0" eb="2">
      <t>キノウ</t>
    </rPh>
    <rPh sb="3" eb="5">
      <t>モクテキ</t>
    </rPh>
    <phoneticPr fontId="27"/>
  </si>
  <si>
    <t>設備機器一覧表</t>
    <rPh sb="0" eb="2">
      <t>セツビ</t>
    </rPh>
    <rPh sb="2" eb="4">
      <t>キキ</t>
    </rPh>
    <rPh sb="4" eb="6">
      <t>イチラン</t>
    </rPh>
    <rPh sb="6" eb="7">
      <t>ヒョウ</t>
    </rPh>
    <phoneticPr fontId="27"/>
  </si>
  <si>
    <t>原料製造</t>
    <phoneticPr fontId="3"/>
  </si>
  <si>
    <t>二酸化炭素の排出量原単位　（t-CO2/t）</t>
    <rPh sb="0" eb="5">
      <t>ニサンカタンソ</t>
    </rPh>
    <rPh sb="6" eb="8">
      <t>ハイシュツ</t>
    </rPh>
    <rPh sb="8" eb="9">
      <t>リョウ</t>
    </rPh>
    <rPh sb="9" eb="12">
      <t>ゲンタンイ</t>
    </rPh>
    <phoneticPr fontId="3"/>
  </si>
  <si>
    <t>総排出量(t-CO2)</t>
    <rPh sb="0" eb="1">
      <t>ソウ</t>
    </rPh>
    <rPh sb="1" eb="3">
      <t>ハイシュツ</t>
    </rPh>
    <rPh sb="3" eb="4">
      <t>リョウ</t>
    </rPh>
    <phoneticPr fontId="3"/>
  </si>
  <si>
    <t>CO2排出量
(t-CO2/t)</t>
    <rPh sb="3" eb="5">
      <t>ハイシュツ</t>
    </rPh>
    <rPh sb="5" eb="6">
      <t>リョウ</t>
    </rPh>
    <phoneticPr fontId="3"/>
  </si>
  <si>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3"/>
  </si>
  <si>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3"/>
  </si>
  <si>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3"/>
  </si>
  <si>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3"/>
  </si>
  <si>
    <r>
      <rPr>
        <b/>
        <sz val="11"/>
        <color theme="1"/>
        <rFont val="ＭＳ Ｐゴシック"/>
        <family val="3"/>
        <charset val="128"/>
        <scheme val="minor"/>
      </rPr>
      <t>増加量（トン／年）</t>
    </r>
    <r>
      <rPr>
        <sz val="11"/>
        <color theme="1"/>
        <rFont val="ＭＳ Ｐゴシック"/>
        <family val="2"/>
        <charset val="128"/>
        <scheme val="minor"/>
      </rPr>
      <t xml:space="preserve">
（年間増加量をトンで
数値を記入して下さい）</t>
    </r>
    <rPh sb="0" eb="2">
      <t>ゾウカ</t>
    </rPh>
    <rPh sb="2" eb="3">
      <t>リョウ</t>
    </rPh>
    <rPh sb="7" eb="8">
      <t>ネン</t>
    </rPh>
    <rPh sb="11" eb="13">
      <t>ネンカン</t>
    </rPh>
    <rPh sb="13" eb="15">
      <t>ゾウカ</t>
    </rPh>
    <rPh sb="15" eb="16">
      <t>リョウ</t>
    </rPh>
    <rPh sb="21" eb="23">
      <t>スウチ</t>
    </rPh>
    <rPh sb="24" eb="26">
      <t>キニュウ</t>
    </rPh>
    <rPh sb="28" eb="29">
      <t>クダ</t>
    </rPh>
    <phoneticPr fontId="3"/>
  </si>
  <si>
    <t>既設設備において、今回のリサイクル・リユースの割合を入れてください。</t>
    <rPh sb="0" eb="2">
      <t>キセツ</t>
    </rPh>
    <rPh sb="2" eb="4">
      <t>セツビ</t>
    </rPh>
    <rPh sb="9" eb="11">
      <t>コンカイ</t>
    </rPh>
    <rPh sb="23" eb="25">
      <t>ワリアイ</t>
    </rPh>
    <rPh sb="26" eb="27">
      <t>イ</t>
    </rPh>
    <phoneticPr fontId="3"/>
  </si>
  <si>
    <t>発電</t>
    <rPh sb="0" eb="2">
      <t>ハツデン</t>
    </rPh>
    <phoneticPr fontId="3"/>
  </si>
  <si>
    <t>新規製品（製造）</t>
    <rPh sb="0" eb="2">
      <t>シンキ</t>
    </rPh>
    <rPh sb="2" eb="4">
      <t>セイヒン</t>
    </rPh>
    <rPh sb="5" eb="7">
      <t>セイゾウ</t>
    </rPh>
    <phoneticPr fontId="3"/>
  </si>
  <si>
    <t>（B）</t>
    <phoneticPr fontId="3"/>
  </si>
  <si>
    <t>（A）</t>
    <phoneticPr fontId="3"/>
  </si>
  <si>
    <t>排出量</t>
    <rPh sb="0" eb="2">
      <t>ハイシュツ</t>
    </rPh>
    <rPh sb="2" eb="3">
      <t>リョウ</t>
    </rPh>
    <phoneticPr fontId="3"/>
  </si>
  <si>
    <t>kJ/kg</t>
    <phoneticPr fontId="3"/>
  </si>
  <si>
    <t>※排出係数＝0.470㎏-CO2/kWh</t>
    <rPh sb="1" eb="3">
      <t>ハイシュツ</t>
    </rPh>
    <rPh sb="3" eb="5">
      <t>ケイスウ</t>
    </rPh>
    <phoneticPr fontId="3"/>
  </si>
  <si>
    <t>⑧PA6：ナイロン</t>
    <phoneticPr fontId="3"/>
  </si>
  <si>
    <t>⑨PA66：ナイロン</t>
    <phoneticPr fontId="3"/>
  </si>
  <si>
    <t>⑩ABS</t>
    <phoneticPr fontId="3"/>
  </si>
  <si>
    <t>⑪PC</t>
    <phoneticPr fontId="3"/>
  </si>
  <si>
    <t>⑫その他</t>
    <rPh sb="3" eb="4">
      <t>タ</t>
    </rPh>
    <phoneticPr fontId="3"/>
  </si>
  <si>
    <t>合　　　計</t>
    <rPh sb="0" eb="1">
      <t>ゴウ</t>
    </rPh>
    <rPh sb="4" eb="5">
      <t>ケイ</t>
    </rPh>
    <phoneticPr fontId="3"/>
  </si>
  <si>
    <t>※　IDEA　資料非公開</t>
    <rPh sb="7" eb="9">
      <t>シリョウ</t>
    </rPh>
    <rPh sb="9" eb="12">
      <t>ヒコウカイ</t>
    </rPh>
    <phoneticPr fontId="3"/>
  </si>
  <si>
    <r>
      <t xml:space="preserve">ライン
</t>
    </r>
    <r>
      <rPr>
        <sz val="8"/>
        <color theme="1"/>
        <rFont val="ＭＳ Ｐゴシック"/>
        <family val="3"/>
        <charset val="128"/>
        <scheme val="minor"/>
      </rPr>
      <t>ＮＯ</t>
    </r>
    <phoneticPr fontId="3"/>
  </si>
  <si>
    <t>⑤EPS：発泡ポリスチレン</t>
    <rPh sb="5" eb="7">
      <t>ハッポウ</t>
    </rPh>
    <phoneticPr fontId="3"/>
  </si>
  <si>
    <t>※削減量の計算にはＩＤＥＡデータを使用</t>
    <rPh sb="1" eb="3">
      <t>サクゲン</t>
    </rPh>
    <rPh sb="3" eb="4">
      <t>リョウ</t>
    </rPh>
    <rPh sb="5" eb="7">
      <t>ケイサン</t>
    </rPh>
    <rPh sb="17" eb="19">
      <t>シヨウ</t>
    </rPh>
    <phoneticPr fontId="3"/>
  </si>
  <si>
    <t>○</t>
    <phoneticPr fontId="3"/>
  </si>
  <si>
    <r>
      <t>ライン</t>
    </r>
    <r>
      <rPr>
        <sz val="8"/>
        <color theme="1"/>
        <rFont val="ＭＳ Ｐゴシック"/>
        <family val="3"/>
        <charset val="128"/>
        <scheme val="minor"/>
      </rPr>
      <t>ＮＯ</t>
    </r>
    <phoneticPr fontId="3"/>
  </si>
  <si>
    <t>⑬PETポリエチレンテレフタレート（ﾌﾚｰｸｔｏﾍﾟﾚｯﾄ）</t>
    <phoneticPr fontId="3"/>
  </si>
  <si>
    <t>PETﾌﾚｰｸtoﾍﾟﾚｯﾄ（IDEA）</t>
    <phoneticPr fontId="50"/>
  </si>
  <si>
    <t>再生PETフレーク（IDEA）</t>
    <phoneticPr fontId="50"/>
  </si>
  <si>
    <t>kg</t>
  </si>
  <si>
    <t>JP</t>
  </si>
  <si>
    <t>再生PET樹脂, 繊維用</t>
  </si>
  <si>
    <t>195112103</t>
  </si>
  <si>
    <t>再生PET樹脂, ボトル用</t>
  </si>
  <si>
    <t>195112102</t>
  </si>
  <si>
    <t>再生PETフレーク</t>
  </si>
  <si>
    <t>195112100</t>
  </si>
  <si>
    <r>
      <t>kg-CO</t>
    </r>
    <r>
      <rPr>
        <vertAlign val="subscript"/>
        <sz val="10"/>
        <rFont val="Arial"/>
        <family val="2"/>
      </rPr>
      <t>2</t>
    </r>
    <r>
      <rPr>
        <sz val="10"/>
        <rFont val="Arial"/>
        <family val="2"/>
      </rPr>
      <t>eq</t>
    </r>
    <phoneticPr fontId="3"/>
  </si>
  <si>
    <r>
      <t>m</t>
    </r>
    <r>
      <rPr>
        <vertAlign val="superscript"/>
        <sz val="10"/>
        <rFont val="Arial"/>
        <family val="2"/>
      </rPr>
      <t>3</t>
    </r>
    <phoneticPr fontId="3"/>
  </si>
  <si>
    <t>JPY</t>
  </si>
  <si>
    <t>kg-DW</t>
  </si>
  <si>
    <t>EINES</t>
  </si>
  <si>
    <t>DALY</t>
  </si>
  <si>
    <t>kgSb-eq</t>
  </si>
  <si>
    <r>
      <t>m</t>
    </r>
    <r>
      <rPr>
        <vertAlign val="superscript"/>
        <sz val="10"/>
        <rFont val="Arial"/>
        <family val="2"/>
      </rPr>
      <t>2</t>
    </r>
    <phoneticPr fontId="3"/>
  </si>
  <si>
    <r>
      <t>m</t>
    </r>
    <r>
      <rPr>
        <vertAlign val="superscript"/>
        <sz val="10"/>
        <rFont val="Arial"/>
        <family val="2"/>
      </rPr>
      <t>2</t>
    </r>
    <r>
      <rPr>
        <sz val="10"/>
        <rFont val="Arial"/>
        <family val="2"/>
      </rPr>
      <t>a</t>
    </r>
    <phoneticPr fontId="3"/>
  </si>
  <si>
    <r>
      <t>kgPO</t>
    </r>
    <r>
      <rPr>
        <vertAlign val="subscript"/>
        <sz val="10"/>
        <rFont val="Arial"/>
        <family val="2"/>
      </rPr>
      <t>4</t>
    </r>
    <r>
      <rPr>
        <vertAlign val="superscript"/>
        <sz val="10"/>
        <rFont val="Arial"/>
        <family val="2"/>
      </rPr>
      <t>3-</t>
    </r>
    <r>
      <rPr>
        <sz val="10"/>
        <rFont val="Arial"/>
        <family val="2"/>
      </rPr>
      <t>eq</t>
    </r>
    <phoneticPr fontId="3"/>
  </si>
  <si>
    <r>
      <t>kg-C</t>
    </r>
    <r>
      <rPr>
        <vertAlign val="subscript"/>
        <sz val="10"/>
        <rFont val="Arial"/>
        <family val="2"/>
      </rPr>
      <t>6</t>
    </r>
    <r>
      <rPr>
        <sz val="10"/>
        <rFont val="Arial"/>
        <family val="2"/>
      </rPr>
      <t>H</t>
    </r>
    <r>
      <rPr>
        <vertAlign val="subscript"/>
        <sz val="10"/>
        <rFont val="Arial"/>
        <family val="2"/>
      </rPr>
      <t>6</t>
    </r>
    <r>
      <rPr>
        <sz val="10"/>
        <rFont val="Arial"/>
        <family val="2"/>
      </rPr>
      <t>eq</t>
    </r>
    <phoneticPr fontId="3"/>
  </si>
  <si>
    <r>
      <t>kg-C</t>
    </r>
    <r>
      <rPr>
        <vertAlign val="subscript"/>
        <sz val="10"/>
        <rFont val="Arial"/>
        <family val="2"/>
      </rPr>
      <t>2</t>
    </r>
    <r>
      <rPr>
        <sz val="10"/>
        <rFont val="Arial"/>
        <family val="2"/>
      </rPr>
      <t>H</t>
    </r>
    <r>
      <rPr>
        <vertAlign val="subscript"/>
        <sz val="10"/>
        <rFont val="Arial"/>
        <family val="2"/>
      </rPr>
      <t>4</t>
    </r>
    <r>
      <rPr>
        <sz val="10"/>
        <rFont val="Arial"/>
        <family val="2"/>
      </rPr>
      <t>eq</t>
    </r>
    <phoneticPr fontId="3"/>
  </si>
  <si>
    <r>
      <t>kg-SO</t>
    </r>
    <r>
      <rPr>
        <vertAlign val="subscript"/>
        <sz val="10"/>
        <rFont val="Arial"/>
        <family val="2"/>
      </rPr>
      <t>2</t>
    </r>
    <r>
      <rPr>
        <sz val="10"/>
        <rFont val="Arial"/>
        <family val="2"/>
      </rPr>
      <t>eq</t>
    </r>
    <phoneticPr fontId="3"/>
  </si>
  <si>
    <t>kg-CFC-11eq</t>
  </si>
  <si>
    <r>
      <rPr>
        <sz val="10"/>
        <color indexed="8"/>
        <rFont val="ＭＳ Ｐゴシック"/>
        <family val="3"/>
        <charset val="128"/>
      </rPr>
      <t>単位</t>
    </r>
    <rPh sb="0" eb="2">
      <t>タンイ</t>
    </rPh>
    <phoneticPr fontId="27"/>
  </si>
  <si>
    <r>
      <rPr>
        <sz val="10"/>
        <color indexed="8"/>
        <rFont val="ＭＳ Ｐゴシック"/>
        <family val="3"/>
        <charset val="128"/>
      </rPr>
      <t>基準フロー</t>
    </r>
    <r>
      <rPr>
        <sz val="11"/>
        <color theme="1"/>
        <rFont val="ＭＳ Ｐゴシック"/>
        <family val="2"/>
        <charset val="128"/>
        <scheme val="minor"/>
      </rPr>
      <t/>
    </r>
    <rPh sb="0" eb="2">
      <t>キジュン</t>
    </rPh>
    <phoneticPr fontId="27"/>
  </si>
  <si>
    <r>
      <rPr>
        <sz val="10"/>
        <color indexed="8"/>
        <rFont val="ＭＳ Ｐゴシック"/>
        <family val="3"/>
        <charset val="128"/>
      </rPr>
      <t>国</t>
    </r>
    <rPh sb="0" eb="1">
      <t>クニ</t>
    </rPh>
    <phoneticPr fontId="27"/>
  </si>
  <si>
    <r>
      <rPr>
        <sz val="10"/>
        <color indexed="8"/>
        <rFont val="ＭＳ Ｐゴシック"/>
        <family val="3"/>
        <charset val="128"/>
      </rPr>
      <t>製品名</t>
    </r>
    <rPh sb="0" eb="2">
      <t>セイヒン</t>
    </rPh>
    <rPh sb="2" eb="3">
      <t>メイ</t>
    </rPh>
    <phoneticPr fontId="27"/>
  </si>
  <si>
    <r>
      <t>IDEA</t>
    </r>
    <r>
      <rPr>
        <sz val="10"/>
        <color indexed="8"/>
        <rFont val="ＭＳ Ｐゴシック"/>
        <family val="3"/>
        <charset val="128"/>
      </rPr>
      <t>製品コード</t>
    </r>
    <rPh sb="4" eb="6">
      <t>セイヒン</t>
    </rPh>
    <phoneticPr fontId="27"/>
  </si>
  <si>
    <t>気候変動 IPCC 2013 GWP 20a</t>
    <phoneticPr fontId="27"/>
  </si>
  <si>
    <t>気候変動 IPCC 2013 GWP 100a</t>
    <phoneticPr fontId="27"/>
  </si>
  <si>
    <t>水資源消費量</t>
    <phoneticPr fontId="27"/>
  </si>
  <si>
    <t>統合化</t>
    <phoneticPr fontId="27"/>
  </si>
  <si>
    <t>一次生産</t>
    <phoneticPr fontId="27"/>
  </si>
  <si>
    <t>生物多様性</t>
    <phoneticPr fontId="27"/>
  </si>
  <si>
    <t>社会資産</t>
    <phoneticPr fontId="27"/>
  </si>
  <si>
    <t>人間健康</t>
    <phoneticPr fontId="27"/>
  </si>
  <si>
    <t>資源消費</t>
    <phoneticPr fontId="27"/>
  </si>
  <si>
    <t>土地利用(改変)</t>
    <phoneticPr fontId="27"/>
  </si>
  <si>
    <t>土地利用(維持)</t>
    <phoneticPr fontId="27"/>
  </si>
  <si>
    <t>富栄養化</t>
    <phoneticPr fontId="27"/>
  </si>
  <si>
    <t>陸生生態毒性</t>
    <phoneticPr fontId="27"/>
  </si>
  <si>
    <t>水生生態毒性</t>
    <phoneticPr fontId="27"/>
  </si>
  <si>
    <t>有害化学物質(慢性)</t>
    <phoneticPr fontId="27"/>
  </si>
  <si>
    <t>有害化学物質(発がん性)</t>
    <phoneticPr fontId="27"/>
  </si>
  <si>
    <t>光化学オキシダント</t>
    <phoneticPr fontId="27"/>
  </si>
  <si>
    <t>都市域大気汚染</t>
    <phoneticPr fontId="27"/>
  </si>
  <si>
    <t>酸性化</t>
    <phoneticPr fontId="27"/>
  </si>
  <si>
    <t>オゾン層破壊</t>
    <phoneticPr fontId="27"/>
  </si>
  <si>
    <t>気候変動</t>
    <phoneticPr fontId="27"/>
  </si>
  <si>
    <t>影響評価</t>
    <phoneticPr fontId="27"/>
  </si>
  <si>
    <t>IDEAデータベースは、日本国内外の著作権及びその他知的財産権に関する諸法令及び諸条約によって保護されています。 以下のような行為は著作件及び知的財産権の侵害にあたりますので、ご注意ください。
-公表を含め、当データベースの一部もしくは全部を複製して第三者に提供すること。
-IDEAデータベースの複製、コピー、解読、再配布、変更、出版、脆弱性の攻撃を行うこと。</t>
    <phoneticPr fontId="27"/>
  </si>
  <si>
    <t>被害評価</t>
    <rPh sb="0" eb="2">
      <t>ヒガイ</t>
    </rPh>
    <rPh sb="2" eb="4">
      <t>ヒョウカ</t>
    </rPh>
    <phoneticPr fontId="27"/>
  </si>
  <si>
    <t>特性化結果</t>
    <rPh sb="0" eb="3">
      <t>トクセイカ</t>
    </rPh>
    <rPh sb="3" eb="5">
      <t>ケッカ</t>
    </rPh>
    <phoneticPr fontId="27"/>
  </si>
  <si>
    <t>足立原　敬一</t>
    <phoneticPr fontId="27"/>
  </si>
  <si>
    <t>その他</t>
    <rPh sb="2" eb="3">
      <t>タ</t>
    </rPh>
    <phoneticPr fontId="27"/>
  </si>
  <si>
    <t>LIME2</t>
  </si>
  <si>
    <t>区分</t>
    <rPh sb="0" eb="2">
      <t>クブン</t>
    </rPh>
    <phoneticPr fontId="27"/>
  </si>
  <si>
    <t>このIDEA v2 製品は以下のユーザーにライセンスされています。</t>
    <phoneticPr fontId="27"/>
  </si>
  <si>
    <t>再生素材等増加量の費用対効果</t>
    <rPh sb="0" eb="2">
      <t>サイセイ</t>
    </rPh>
    <rPh sb="2" eb="4">
      <t>ソザイ</t>
    </rPh>
    <rPh sb="4" eb="5">
      <t>トウ</t>
    </rPh>
    <rPh sb="5" eb="8">
      <t>ゾウカリョウ</t>
    </rPh>
    <rPh sb="9" eb="12">
      <t>ヒヨウタイ</t>
    </rPh>
    <rPh sb="12" eb="14">
      <t>コウカ</t>
    </rPh>
    <phoneticPr fontId="3"/>
  </si>
  <si>
    <t>⑯PETフレーク</t>
    <phoneticPr fontId="3"/>
  </si>
  <si>
    <t>トラック輸送サービス４t車
（積載率50%）</t>
    <rPh sb="4" eb="6">
      <t>ユソウ</t>
    </rPh>
    <rPh sb="12" eb="13">
      <t>シャ</t>
    </rPh>
    <rPh sb="15" eb="17">
      <t>セキサイ</t>
    </rPh>
    <rPh sb="17" eb="18">
      <t>リツ</t>
    </rPh>
    <phoneticPr fontId="3"/>
  </si>
  <si>
    <t>173516102</t>
  </si>
  <si>
    <t>173516100</t>
  </si>
  <si>
    <t>173518000</t>
  </si>
  <si>
    <t>173517000</t>
  </si>
  <si>
    <t>173524100</t>
  </si>
  <si>
    <t>173526000</t>
  </si>
  <si>
    <t>173239171</t>
  </si>
  <si>
    <t>IDEAｺｰﾄﾞ</t>
    <phoneticPr fontId="3"/>
  </si>
  <si>
    <t>⑭硬質プラ　粗粉砕</t>
    <rPh sb="1" eb="3">
      <t>コウシツ</t>
    </rPh>
    <rPh sb="6" eb="7">
      <t>ホボ</t>
    </rPh>
    <rPh sb="7" eb="9">
      <t>フンサイ</t>
    </rPh>
    <phoneticPr fontId="3"/>
  </si>
  <si>
    <t>⑮硬質プラ　微粉砕</t>
    <rPh sb="1" eb="3">
      <t>コウシツ</t>
    </rPh>
    <rPh sb="6" eb="7">
      <t>ビ</t>
    </rPh>
    <rPh sb="7" eb="9">
      <t>フンサイ</t>
    </rPh>
    <phoneticPr fontId="3"/>
  </si>
  <si>
    <t>⑰PETベール</t>
    <phoneticPr fontId="3"/>
  </si>
  <si>
    <t>511100212</t>
  </si>
  <si>
    <r>
      <rPr>
        <sz val="11"/>
        <color theme="1"/>
        <rFont val="ＭＳ ゴシック"/>
        <family val="3"/>
        <charset val="128"/>
      </rPr>
      <t>ベール状の使用済み</t>
    </r>
    <r>
      <rPr>
        <sz val="11"/>
        <color theme="1"/>
        <rFont val="Arial"/>
        <family val="2"/>
      </rPr>
      <t>PET</t>
    </r>
    <r>
      <rPr>
        <sz val="11"/>
        <color theme="1"/>
        <rFont val="ＭＳ ゴシック"/>
        <family val="3"/>
        <charset val="128"/>
      </rPr>
      <t>ボトル</t>
    </r>
    <phoneticPr fontId="3"/>
  </si>
  <si>
    <t>ベール状の使用済みPETボトル</t>
    <phoneticPr fontId="3"/>
  </si>
  <si>
    <t>基準</t>
    <rPh sb="0" eb="2">
      <t>キジュン</t>
    </rPh>
    <phoneticPr fontId="3"/>
  </si>
  <si>
    <t>ポリエチレンテレフタレート</t>
  </si>
  <si>
    <t>ポリエチレンテレフタレート</t>
    <phoneticPr fontId="3"/>
  </si>
  <si>
    <t>廃ペット</t>
    <rPh sb="0" eb="1">
      <t>ハイ</t>
    </rPh>
    <phoneticPr fontId="3"/>
  </si>
  <si>
    <t>ベール化</t>
    <rPh sb="3" eb="4">
      <t>カ</t>
    </rPh>
    <phoneticPr fontId="3"/>
  </si>
  <si>
    <t>フレーク化</t>
    <rPh sb="4" eb="5">
      <t>カ</t>
    </rPh>
    <phoneticPr fontId="3"/>
  </si>
  <si>
    <t>ペレット化</t>
    <rPh sb="4" eb="5">
      <t>カ</t>
    </rPh>
    <phoneticPr fontId="3"/>
  </si>
  <si>
    <t>ﾌﾚｰｸtoﾍﾟﾚｯﾄ</t>
    <phoneticPr fontId="3"/>
  </si>
  <si>
    <t>プロセス</t>
    <phoneticPr fontId="3"/>
  </si>
  <si>
    <t>割合</t>
    <rPh sb="0" eb="2">
      <t>ワリアイ</t>
    </rPh>
    <phoneticPr fontId="3"/>
  </si>
  <si>
    <t>製造</t>
    <rPh sb="0" eb="2">
      <t>セイゾウ</t>
    </rPh>
    <phoneticPr fontId="3"/>
  </si>
  <si>
    <t>焼却</t>
    <rPh sb="0" eb="2">
      <t>ショウキャク</t>
    </rPh>
    <phoneticPr fontId="3"/>
  </si>
  <si>
    <t>製造　IDEA　原単位により按分を行った。</t>
    <rPh sb="0" eb="2">
      <t>セイゾウ</t>
    </rPh>
    <rPh sb="8" eb="11">
      <t>ゲンタンイ</t>
    </rPh>
    <rPh sb="14" eb="16">
      <t>アンブン</t>
    </rPh>
    <rPh sb="17" eb="18">
      <t>オコナ</t>
    </rPh>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</si>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</sst>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00_);[Red]\(#,##0.000\)"/>
    <numFmt numFmtId="177" formatCode="#,##0.0_);[Red]\(#,##0.0\)"/>
    <numFmt numFmtId="178" formatCode="#,##0_ "/>
    <numFmt numFmtId="179" formatCode="0.0_ "/>
    <numFmt numFmtId="180" formatCode="0.00_ "/>
    <numFmt numFmtId="181" formatCode="#,###\ &quot;CO2-t/t&quot;"/>
    <numFmt numFmtId="182" formatCode="#,###\ \ &quot;円／CO2-t&quot;"/>
    <numFmt numFmtId="183" formatCode="#,###\ &quot;CO2-t&quot;"/>
    <numFmt numFmtId="184" formatCode="#,###&quot;円&quot;"/>
    <numFmt numFmtId="185" formatCode="#,##0.0&quot;ｋW&quot;"/>
    <numFmt numFmtId="186" formatCode="#,##0.00&quot;トン/ｈ&quot;"/>
    <numFmt numFmtId="187" formatCode="#,###&quot;トン&quot;"/>
    <numFmt numFmtId="188" formatCode="0.00_);[Red]\(0.00\)"/>
    <numFmt numFmtId="189" formatCode="0.000_);[Red]\(0.000\)"/>
    <numFmt numFmtId="190" formatCode="0.000"/>
    <numFmt numFmtId="191" formatCode="#,###\ \ &quot;円／t&quot;"/>
    <numFmt numFmtId="192" formatCode="0.0000_);[Red]\(0.0000\)"/>
    <numFmt numFmtId="193" formatCode="#,##0.000"/>
    <numFmt numFmtId="194" formatCode="0.0%"/>
  </numFmts>
  <fonts count="64">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0.5"/>
      <color rgb="FF000000"/>
      <name val="ＭＳ Ｐゴシック"/>
      <family val="3"/>
      <charset val="128"/>
    </font>
    <font>
      <sz val="9"/>
      <color rgb="FF000000"/>
      <name val="ＭＳ Ｐゴシック"/>
      <family val="3"/>
      <charset val="128"/>
    </font>
    <font>
      <sz val="11"/>
      <color rgb="FF000000"/>
      <name val="ＭＳ Ｐゴシック"/>
      <family val="3"/>
      <charset val="128"/>
    </font>
    <font>
      <sz val="11"/>
      <color theme="1"/>
      <name val="ＭＳ Ｐゴシック"/>
      <family val="3"/>
      <charset val="128"/>
      <scheme val="minor"/>
    </font>
    <font>
      <sz val="10.5"/>
      <color theme="1"/>
      <name val="Century"/>
      <family val="1"/>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6"/>
      <color theme="1"/>
      <name val="HGP創英ﾌﾟﾚｾﾞﾝｽEB"/>
      <family val="1"/>
      <charset val="128"/>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b/>
      <u/>
      <sz val="11"/>
      <color theme="1"/>
      <name val="ＭＳ Ｐゴシック"/>
      <family val="3"/>
      <charset val="128"/>
      <scheme val="minor"/>
    </font>
    <font>
      <sz val="14"/>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0.5"/>
      <color theme="1"/>
      <name val="ＭＳ ゴシック"/>
      <family val="3"/>
      <charset val="128"/>
    </font>
    <font>
      <sz val="11"/>
      <color theme="1"/>
      <name val="ＭＳ Ｐゴシック"/>
      <family val="2"/>
      <charset val="128"/>
      <scheme val="minor"/>
    </font>
    <font>
      <sz val="11"/>
      <color rgb="FFFF0000"/>
      <name val="ＭＳ ゴシック"/>
      <family val="3"/>
      <charset val="128"/>
    </font>
    <font>
      <sz val="11"/>
      <color theme="0"/>
      <name val="ＭＳ Ｐゴシック"/>
      <family val="3"/>
      <charset val="128"/>
      <scheme val="minor"/>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5"/>
      <name val="ＭＳ ゴシック"/>
      <family val="3"/>
      <charset val="128"/>
    </font>
    <font>
      <b/>
      <sz val="11"/>
      <name val="ＭＳ Ｐゴシック"/>
      <family val="3"/>
      <charset val="128"/>
      <scheme val="minor"/>
    </font>
    <font>
      <sz val="12"/>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6"/>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ゴシック"/>
      <family val="2"/>
      <charset val="128"/>
    </font>
    <font>
      <b/>
      <sz val="11"/>
      <color rgb="FFFF0000"/>
      <name val="ＭＳ ゴシック"/>
      <family val="3"/>
      <charset val="128"/>
    </font>
    <font>
      <sz val="6"/>
      <name val="ＭＳ ゴシック"/>
      <family val="2"/>
      <charset val="128"/>
    </font>
    <font>
      <b/>
      <sz val="11"/>
      <color theme="1"/>
      <name val="ＭＳ ゴシック"/>
      <family val="3"/>
      <charset val="128"/>
    </font>
    <font>
      <sz val="11"/>
      <color theme="1"/>
      <name val="Arial"/>
      <family val="2"/>
    </font>
    <font>
      <sz val="10"/>
      <name val="Arial"/>
      <family val="2"/>
    </font>
    <font>
      <vertAlign val="subscript"/>
      <sz val="10"/>
      <name val="Arial"/>
      <family val="2"/>
    </font>
    <font>
      <vertAlign val="superscript"/>
      <sz val="10"/>
      <name val="Arial"/>
      <family val="2"/>
    </font>
    <font>
      <sz val="10"/>
      <color indexed="8"/>
      <name val="Arial"/>
      <family val="2"/>
    </font>
    <font>
      <sz val="10"/>
      <color indexed="8"/>
      <name val="ＭＳ Ｐゴシック"/>
      <family val="3"/>
      <charset val="128"/>
    </font>
    <font>
      <sz val="9"/>
      <color theme="1"/>
      <name val="Arial"/>
      <family val="2"/>
    </font>
    <font>
      <sz val="8"/>
      <color theme="1"/>
      <name val="Arial"/>
      <family val="2"/>
    </font>
    <font>
      <b/>
      <sz val="11"/>
      <color rgb="FFFF0000"/>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1"/>
      <color theme="1"/>
      <name val="Arial"/>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0" fontId="23" fillId="0" borderId="0">
      <alignment vertical="center"/>
    </xf>
    <xf numFmtId="0" fontId="23" fillId="0" borderId="0"/>
    <xf numFmtId="38" fontId="30" fillId="0" borderId="0" applyFont="0" applyFill="0" applyBorder="0" applyAlignment="0" applyProtection="0">
      <alignment vertical="center"/>
    </xf>
    <xf numFmtId="0" fontId="2" fillId="0" borderId="0">
      <alignment vertical="center"/>
    </xf>
    <xf numFmtId="9" fontId="30" fillId="0" borderId="0" applyFont="0" applyFill="0" applyBorder="0" applyAlignment="0" applyProtection="0">
      <alignment vertical="center"/>
    </xf>
  </cellStyleXfs>
  <cellXfs count="343">
    <xf numFmtId="0" fontId="0" fillId="0" borderId="0" xfId="0">
      <alignment vertical="center"/>
    </xf>
    <xf numFmtId="0" fontId="5" fillId="0" borderId="1" xfId="0" applyFont="1" applyBorder="1" applyAlignment="1">
      <alignment horizontal="left" vertical="center" wrapText="1"/>
    </xf>
    <xf numFmtId="0" fontId="5" fillId="0" borderId="1" xfId="0" applyFont="1" applyBorder="1" applyAlignment="1">
      <alignment horizontal="justify" vertical="center"/>
    </xf>
    <xf numFmtId="0" fontId="0" fillId="0" borderId="0"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178" fontId="0" fillId="0" borderId="1" xfId="0" applyNumberFormat="1" applyBorder="1">
      <alignment vertical="center"/>
    </xf>
    <xf numFmtId="177" fontId="0" fillId="0" borderId="1" xfId="0" applyNumberFormat="1" applyFill="1" applyBorder="1" applyAlignment="1">
      <alignment vertical="center"/>
    </xf>
    <xf numFmtId="179" fontId="0" fillId="0" borderId="1" xfId="0" applyNumberFormat="1" applyBorder="1">
      <alignment vertical="center"/>
    </xf>
    <xf numFmtId="0" fontId="4" fillId="0" borderId="1" xfId="0" applyNumberFormat="1" applyFont="1" applyBorder="1" applyAlignment="1">
      <alignment horizontal="center" vertical="center"/>
    </xf>
    <xf numFmtId="0" fontId="0" fillId="0" borderId="0" xfId="0" applyBorder="1" applyAlignment="1">
      <alignment horizontal="right" vertical="center"/>
    </xf>
    <xf numFmtId="0" fontId="0" fillId="0" borderId="0" xfId="0" applyAlignment="1">
      <alignment horizontal="right" vertical="center"/>
    </xf>
    <xf numFmtId="0" fontId="5" fillId="0" borderId="0" xfId="0" applyFont="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180" fontId="0" fillId="0" borderId="0" xfId="0" applyNumberFormat="1" applyBorder="1">
      <alignment vertical="center"/>
    </xf>
    <xf numFmtId="0" fontId="9" fillId="0" borderId="0" xfId="0" applyFont="1" applyBorder="1" applyAlignment="1">
      <alignment vertical="center" wrapText="1"/>
    </xf>
    <xf numFmtId="0" fontId="9" fillId="0" borderId="0" xfId="0" applyFont="1" applyBorder="1" applyAlignment="1">
      <alignment horizontal="justify" vertical="center"/>
    </xf>
    <xf numFmtId="178" fontId="10" fillId="0" borderId="0" xfId="0" applyNumberFormat="1" applyFont="1" applyBorder="1" applyAlignment="1">
      <alignment horizontal="right" vertical="center"/>
    </xf>
    <xf numFmtId="180" fontId="10" fillId="0" borderId="0" xfId="0" applyNumberFormat="1" applyFont="1" applyFill="1" applyBorder="1" applyAlignment="1">
      <alignment horizontal="right" vertical="center"/>
    </xf>
    <xf numFmtId="180" fontId="8" fillId="0" borderId="0" xfId="0" applyNumberFormat="1" applyFont="1" applyFill="1" applyBorder="1" applyAlignment="1">
      <alignment horizontal="right" vertical="center"/>
    </xf>
    <xf numFmtId="0" fontId="8" fillId="0" borderId="0" xfId="0" applyFont="1" applyFill="1" applyBorder="1" applyAlignment="1">
      <alignment horizontal="center" vertical="center"/>
    </xf>
    <xf numFmtId="0" fontId="0" fillId="0" borderId="0" xfId="0" applyBorder="1" applyAlignment="1">
      <alignment horizontal="left" vertical="center" indent="1"/>
    </xf>
    <xf numFmtId="0" fontId="0" fillId="0" borderId="0" xfId="0" applyBorder="1" applyAlignment="1">
      <alignment horizontal="center" vertical="center"/>
    </xf>
    <xf numFmtId="0" fontId="0" fillId="0" borderId="0" xfId="0" applyBorder="1" applyAlignment="1">
      <alignment vertical="center" wrapText="1"/>
    </xf>
    <xf numFmtId="0" fontId="8" fillId="0" borderId="13" xfId="0" applyFont="1" applyFill="1" applyBorder="1" applyAlignment="1">
      <alignment horizontal="center" vertical="center"/>
    </xf>
    <xf numFmtId="0" fontId="0" fillId="0" borderId="16" xfId="0" applyBorder="1" applyAlignment="1">
      <alignment horizontal="left" vertical="center"/>
    </xf>
    <xf numFmtId="0" fontId="0" fillId="0" borderId="10" xfId="0" applyBorder="1" applyAlignment="1">
      <alignment horizontal="center" vertical="center"/>
    </xf>
    <xf numFmtId="0" fontId="0" fillId="0" borderId="2" xfId="0" applyBorder="1" applyAlignment="1">
      <alignment horizontal="left" vertical="center"/>
    </xf>
    <xf numFmtId="0" fontId="0" fillId="0" borderId="11" xfId="0" applyBorder="1" applyAlignment="1">
      <alignment vertical="center"/>
    </xf>
    <xf numFmtId="0" fontId="0" fillId="0" borderId="10" xfId="0" applyBorder="1" applyAlignment="1">
      <alignment vertical="center"/>
    </xf>
    <xf numFmtId="0" fontId="14" fillId="0" borderId="0" xfId="0" applyFont="1" applyBorder="1" applyAlignment="1">
      <alignment vertical="center" wrapText="1"/>
    </xf>
    <xf numFmtId="0" fontId="15" fillId="0" borderId="0" xfId="0" applyFont="1">
      <alignment vertical="center"/>
    </xf>
    <xf numFmtId="181" fontId="16" fillId="0" borderId="0" xfId="0" applyNumberFormat="1" applyFont="1" applyBorder="1" applyAlignment="1">
      <alignment horizontal="left" vertical="center" indent="1"/>
    </xf>
    <xf numFmtId="182" fontId="17" fillId="0" borderId="0" xfId="0" applyNumberFormat="1" applyFont="1" applyBorder="1" applyAlignment="1">
      <alignment vertical="center" wrapText="1"/>
    </xf>
    <xf numFmtId="181" fontId="16" fillId="0" borderId="0" xfId="0" applyNumberFormat="1" applyFont="1" applyBorder="1" applyAlignment="1">
      <alignment horizontal="right" vertical="center" indent="1"/>
    </xf>
    <xf numFmtId="181" fontId="16" fillId="0" borderId="1" xfId="0" applyNumberFormat="1" applyFont="1" applyBorder="1" applyAlignment="1">
      <alignment horizontal="right" vertical="center" indent="1"/>
    </xf>
    <xf numFmtId="0" fontId="0" fillId="0" borderId="1" xfId="0" applyBorder="1" applyAlignment="1">
      <alignment vertical="center" wrapText="1"/>
    </xf>
    <xf numFmtId="183" fontId="16" fillId="0" borderId="1" xfId="0" applyNumberFormat="1" applyFont="1" applyBorder="1" applyAlignment="1">
      <alignment horizontal="right" vertical="center" indent="1"/>
    </xf>
    <xf numFmtId="184" fontId="18" fillId="0" borderId="1" xfId="0" applyNumberFormat="1" applyFont="1" applyBorder="1" applyAlignment="1" applyProtection="1">
      <alignment horizontal="center" vertical="center"/>
      <protection locked="0"/>
    </xf>
    <xf numFmtId="185" fontId="20" fillId="0" borderId="4" xfId="0" applyNumberFormat="1" applyFont="1" applyBorder="1" applyAlignment="1">
      <alignment horizontal="right" vertical="center" indent="1"/>
    </xf>
    <xf numFmtId="0" fontId="20" fillId="0" borderId="1" xfId="0" applyFont="1" applyBorder="1" applyAlignment="1">
      <alignment horizontal="center" vertical="center"/>
    </xf>
    <xf numFmtId="180"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Protection="1">
      <alignment vertical="center"/>
      <protection locked="0"/>
    </xf>
    <xf numFmtId="18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85" fontId="20" fillId="0" borderId="1" xfId="0" applyNumberFormat="1" applyFont="1" applyBorder="1" applyAlignment="1" applyProtection="1">
      <alignment horizontal="right" vertical="center" indent="1"/>
      <protection locked="0"/>
    </xf>
    <xf numFmtId="186" fontId="20" fillId="0" borderId="1" xfId="0" applyNumberFormat="1" applyFont="1" applyBorder="1" applyAlignment="1" applyProtection="1">
      <alignment horizontal="right" vertical="center" indent="1"/>
      <protection locked="0"/>
    </xf>
    <xf numFmtId="180" fontId="0" fillId="0" borderId="18" xfId="0" applyNumberForma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 xfId="0" applyBorder="1" applyProtection="1">
      <alignment vertical="center"/>
      <protection locked="0"/>
    </xf>
    <xf numFmtId="0" fontId="21" fillId="0" borderId="14" xfId="0" applyFont="1" applyBorder="1" applyAlignment="1">
      <alignment vertical="center" wrapText="1"/>
    </xf>
    <xf numFmtId="0" fontId="8" fillId="0" borderId="14" xfId="0" applyFont="1" applyBorder="1" applyAlignment="1">
      <alignment horizontal="center" vertical="center" wrapText="1"/>
    </xf>
    <xf numFmtId="187" fontId="20" fillId="0" borderId="1" xfId="0" applyNumberFormat="1" applyFont="1" applyBorder="1" applyAlignment="1">
      <alignment horizontal="right" vertical="center" indent="1"/>
    </xf>
    <xf numFmtId="187" fontId="20" fillId="0" borderId="4" xfId="0" applyNumberFormat="1" applyFont="1" applyBorder="1" applyAlignment="1" applyProtection="1">
      <alignment horizontal="right" vertical="center" indent="1"/>
      <protection locked="0"/>
    </xf>
    <xf numFmtId="0" fontId="23" fillId="0" borderId="0" xfId="1" applyFont="1">
      <alignment vertical="center"/>
    </xf>
    <xf numFmtId="0" fontId="23" fillId="0" borderId="0" xfId="1" applyFont="1" applyBorder="1">
      <alignment vertical="center"/>
    </xf>
    <xf numFmtId="0" fontId="23" fillId="0" borderId="0" xfId="1" applyFont="1" applyFill="1" applyBorder="1">
      <alignment vertical="center"/>
    </xf>
    <xf numFmtId="0" fontId="25" fillId="2" borderId="0" xfId="1" applyFont="1" applyFill="1" applyBorder="1">
      <alignment vertical="center"/>
    </xf>
    <xf numFmtId="0" fontId="25" fillId="0" borderId="0" xfId="1" applyFont="1" applyFill="1" applyBorder="1">
      <alignment vertical="center"/>
    </xf>
    <xf numFmtId="0" fontId="25" fillId="0" borderId="0" xfId="1" applyFont="1" applyFill="1" applyBorder="1" applyAlignment="1">
      <alignment horizontal="center" vertical="center"/>
    </xf>
    <xf numFmtId="0" fontId="24" fillId="0" borderId="0" xfId="1" applyFont="1">
      <alignment vertical="center"/>
    </xf>
    <xf numFmtId="0" fontId="25" fillId="0" borderId="0" xfId="1" applyFont="1" applyBorder="1">
      <alignment vertical="center"/>
    </xf>
    <xf numFmtId="0" fontId="25" fillId="0" borderId="0" xfId="2" applyFont="1" applyFill="1" applyBorder="1" applyAlignment="1">
      <alignment horizontal="left" vertical="center"/>
    </xf>
    <xf numFmtId="0" fontId="26" fillId="0" borderId="0" xfId="1" applyFont="1" applyBorder="1" applyAlignment="1">
      <alignment horizontal="center" vertical="center" shrinkToFit="1"/>
    </xf>
    <xf numFmtId="0" fontId="26" fillId="0" borderId="0" xfId="1" applyFont="1" applyFill="1" applyBorder="1" applyAlignment="1">
      <alignment horizontal="center" vertical="center"/>
    </xf>
    <xf numFmtId="0" fontId="26" fillId="0" borderId="0" xfId="1" applyFont="1" applyFill="1" applyBorder="1" applyAlignment="1">
      <alignment vertical="center"/>
    </xf>
    <xf numFmtId="0" fontId="26" fillId="0" borderId="0" xfId="1" applyFont="1" applyFill="1" applyBorder="1" applyAlignment="1">
      <alignment horizontal="center" vertical="center" wrapText="1"/>
    </xf>
    <xf numFmtId="0" fontId="26" fillId="0" borderId="1" xfId="1" applyFont="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wrapText="1"/>
    </xf>
    <xf numFmtId="188" fontId="4" fillId="0" borderId="1" xfId="0" applyNumberFormat="1" applyFont="1" applyBorder="1" applyAlignment="1">
      <alignment horizontal="center" vertical="center"/>
    </xf>
    <xf numFmtId="0" fontId="15" fillId="0" borderId="10" xfId="0" applyFont="1" applyBorder="1">
      <alignment vertical="center"/>
    </xf>
    <xf numFmtId="0" fontId="0" fillId="0" borderId="11" xfId="0" applyBorder="1">
      <alignment vertical="center"/>
    </xf>
    <xf numFmtId="0" fontId="15" fillId="0" borderId="9" xfId="0" applyFont="1" applyBorder="1">
      <alignment vertical="center"/>
    </xf>
    <xf numFmtId="0" fontId="0" fillId="0" borderId="21" xfId="0" applyBorder="1">
      <alignment vertical="center"/>
    </xf>
    <xf numFmtId="0" fontId="0" fillId="0" borderId="8" xfId="0" applyBorder="1">
      <alignment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0" borderId="0" xfId="0" applyBorder="1" applyAlignment="1">
      <alignment horizontal="center" vertical="center"/>
    </xf>
    <xf numFmtId="0" fontId="29" fillId="0" borderId="0" xfId="0" applyFont="1" applyBorder="1" applyAlignment="1">
      <alignment horizontal="right" vertical="center"/>
    </xf>
    <xf numFmtId="180" fontId="0" fillId="0" borderId="1" xfId="0" applyNumberFormat="1" applyBorder="1">
      <alignment vertical="center"/>
    </xf>
    <xf numFmtId="0" fontId="0" fillId="0" borderId="2" xfId="0" applyNumberFormat="1" applyBorder="1">
      <alignment vertical="center"/>
    </xf>
    <xf numFmtId="0" fontId="0" fillId="0" borderId="1" xfId="0" applyNumberFormat="1" applyBorder="1">
      <alignment vertical="center"/>
    </xf>
    <xf numFmtId="0" fontId="0" fillId="0" borderId="0" xfId="0" applyBorder="1" applyAlignment="1">
      <alignment horizontal="center" vertical="center" wrapText="1"/>
    </xf>
    <xf numFmtId="0" fontId="12" fillId="0" borderId="0" xfId="0" applyFont="1" applyBorder="1" applyAlignment="1">
      <alignment vertical="center" wrapText="1"/>
    </xf>
    <xf numFmtId="0" fontId="11" fillId="0" borderId="0" xfId="0" applyFont="1" applyBorder="1" applyAlignment="1">
      <alignment vertical="center" wrapText="1"/>
    </xf>
    <xf numFmtId="178" fontId="10" fillId="0" borderId="0" xfId="0" applyNumberFormat="1" applyFont="1" applyFill="1" applyBorder="1" applyAlignment="1">
      <alignment horizontal="right" vertical="center" indent="1"/>
    </xf>
    <xf numFmtId="176" fontId="0" fillId="0" borderId="1" xfId="0" applyNumberFormat="1" applyBorder="1" applyAlignment="1">
      <alignment vertical="center"/>
    </xf>
    <xf numFmtId="0" fontId="0" fillId="0" borderId="20" xfId="0" applyBorder="1" applyAlignment="1">
      <alignment horizontal="center" vertical="center" wrapText="1"/>
    </xf>
    <xf numFmtId="0" fontId="8" fillId="0" borderId="20" xfId="0" applyFont="1" applyFill="1" applyBorder="1" applyAlignment="1">
      <alignment horizontal="center" vertical="center"/>
    </xf>
    <xf numFmtId="0" fontId="8" fillId="0" borderId="0" xfId="0" applyFont="1" applyFill="1" applyBorder="1" applyAlignment="1">
      <alignment vertical="center" wrapText="1"/>
    </xf>
    <xf numFmtId="176" fontId="0" fillId="0" borderId="0" xfId="0" applyNumberFormat="1" applyBorder="1" applyAlignment="1">
      <alignment vertical="center"/>
    </xf>
    <xf numFmtId="0" fontId="5" fillId="0" borderId="1" xfId="0" applyFont="1" applyBorder="1" applyAlignment="1">
      <alignment horizontal="center" vertical="center"/>
    </xf>
    <xf numFmtId="38" fontId="4" fillId="3" borderId="1" xfId="3" applyFont="1" applyFill="1" applyBorder="1" applyAlignment="1">
      <alignment horizontal="center" vertical="center"/>
    </xf>
    <xf numFmtId="0" fontId="31" fillId="0" borderId="1" xfId="0" applyNumberFormat="1" applyFont="1" applyBorder="1" applyAlignment="1">
      <alignment horizontal="center" vertical="center"/>
    </xf>
    <xf numFmtId="0" fontId="0" fillId="0" borderId="0" xfId="0" applyFill="1" applyAlignment="1">
      <alignment horizontal="center" vertical="center"/>
    </xf>
    <xf numFmtId="0" fontId="32" fillId="0" borderId="1" xfId="0" applyFont="1" applyFill="1" applyBorder="1" applyAlignment="1">
      <alignment horizontal="center" vertical="center"/>
    </xf>
    <xf numFmtId="0" fontId="7" fillId="0" borderId="10" xfId="0" applyFont="1" applyBorder="1" applyAlignment="1">
      <alignment horizontal="left" vertical="center"/>
    </xf>
    <xf numFmtId="0" fontId="5" fillId="0" borderId="11" xfId="0" applyFont="1" applyBorder="1" applyAlignment="1">
      <alignment vertical="center"/>
    </xf>
    <xf numFmtId="0" fontId="5" fillId="0" borderId="2" xfId="0" applyFont="1" applyBorder="1" applyAlignment="1">
      <alignment vertical="center"/>
    </xf>
    <xf numFmtId="0" fontId="0" fillId="0" borderId="1" xfId="0" applyBorder="1" applyAlignment="1">
      <alignment horizontal="center" vertical="center"/>
    </xf>
    <xf numFmtId="177" fontId="33" fillId="0" borderId="1" xfId="0" applyNumberFormat="1" applyFont="1" applyBorder="1">
      <alignment vertical="center"/>
    </xf>
    <xf numFmtId="176" fontId="33" fillId="0" borderId="1" xfId="0" applyNumberFormat="1" applyFont="1" applyBorder="1" applyAlignment="1">
      <alignment vertical="center"/>
    </xf>
    <xf numFmtId="0" fontId="34" fillId="0" borderId="7" xfId="0" applyFont="1" applyBorder="1" applyAlignment="1">
      <alignment horizontal="center" vertical="center"/>
    </xf>
    <xf numFmtId="0" fontId="34" fillId="0" borderId="7" xfId="0" applyFont="1" applyBorder="1" applyAlignment="1">
      <alignment horizontal="center" vertical="center" wrapText="1"/>
    </xf>
    <xf numFmtId="0" fontId="35" fillId="0" borderId="1" xfId="0" applyFont="1" applyFill="1" applyBorder="1" applyAlignment="1">
      <alignment horizontal="center" vertical="center"/>
    </xf>
    <xf numFmtId="180" fontId="34" fillId="0" borderId="0" xfId="0" applyNumberFormat="1" applyFont="1" applyBorder="1">
      <alignment vertical="center"/>
    </xf>
    <xf numFmtId="0" fontId="36" fillId="0" borderId="0" xfId="0" applyFont="1" applyBorder="1" applyAlignment="1">
      <alignment horizontal="right" vertical="center"/>
    </xf>
    <xf numFmtId="0" fontId="35" fillId="0" borderId="1" xfId="0" applyFont="1" applyBorder="1" applyAlignment="1">
      <alignment horizontal="center" vertical="center"/>
    </xf>
    <xf numFmtId="0" fontId="35" fillId="0" borderId="10" xfId="0" applyFont="1" applyBorder="1" applyAlignment="1">
      <alignment horizontal="center" vertical="center"/>
    </xf>
    <xf numFmtId="178" fontId="35" fillId="0" borderId="1" xfId="0" applyNumberFormat="1" applyFont="1" applyBorder="1">
      <alignment vertical="center"/>
    </xf>
    <xf numFmtId="0" fontId="35" fillId="0" borderId="0" xfId="0" applyFont="1">
      <alignment vertical="center"/>
    </xf>
    <xf numFmtId="0" fontId="35" fillId="0" borderId="14" xfId="0" applyFont="1" applyBorder="1" applyAlignment="1">
      <alignment horizontal="center" vertical="center"/>
    </xf>
    <xf numFmtId="178" fontId="35" fillId="0" borderId="14" xfId="0" applyNumberFormat="1" applyFont="1" applyBorder="1">
      <alignment vertical="center"/>
    </xf>
    <xf numFmtId="0" fontId="35" fillId="0" borderId="13" xfId="0" applyFont="1" applyFill="1" applyBorder="1" applyAlignment="1">
      <alignment horizontal="center" vertical="center"/>
    </xf>
    <xf numFmtId="0" fontId="35" fillId="0" borderId="12" xfId="0" applyFont="1" applyFill="1" applyBorder="1" applyAlignment="1">
      <alignment horizontal="center" vertical="center"/>
    </xf>
    <xf numFmtId="180" fontId="35" fillId="0" borderId="23" xfId="0" applyNumberFormat="1" applyFont="1" applyFill="1" applyBorder="1" applyAlignment="1">
      <alignment vertical="center"/>
    </xf>
    <xf numFmtId="180" fontId="35" fillId="0" borderId="24" xfId="0" applyNumberFormat="1" applyFont="1" applyFill="1" applyBorder="1" applyAlignment="1">
      <alignment vertical="center"/>
    </xf>
    <xf numFmtId="180" fontId="35" fillId="0" borderId="22" xfId="0" applyNumberFormat="1" applyFont="1" applyFill="1" applyBorder="1" applyAlignment="1">
      <alignment vertical="center"/>
    </xf>
    <xf numFmtId="178" fontId="37" fillId="0" borderId="12" xfId="0" applyNumberFormat="1" applyFont="1" applyBorder="1" applyAlignment="1">
      <alignment horizontal="right" vertical="center"/>
    </xf>
    <xf numFmtId="0" fontId="38" fillId="0" borderId="0" xfId="0" applyFont="1" applyBorder="1" applyAlignment="1">
      <alignment vertical="center" wrapText="1"/>
    </xf>
    <xf numFmtId="0" fontId="35" fillId="0" borderId="7" xfId="0" applyFont="1" applyFill="1" applyBorder="1" applyAlignment="1">
      <alignment horizontal="center" vertical="center"/>
    </xf>
    <xf numFmtId="180" fontId="35" fillId="0" borderId="10" xfId="0" applyNumberFormat="1" applyFont="1" applyFill="1" applyBorder="1" applyAlignment="1">
      <alignment vertical="center"/>
    </xf>
    <xf numFmtId="180" fontId="35" fillId="0" borderId="11" xfId="0" applyNumberFormat="1" applyFont="1" applyFill="1" applyBorder="1" applyAlignment="1">
      <alignment vertical="center"/>
    </xf>
    <xf numFmtId="180" fontId="35" fillId="0" borderId="2" xfId="0" applyNumberFormat="1" applyFont="1" applyFill="1" applyBorder="1" applyAlignment="1">
      <alignment vertical="center"/>
    </xf>
    <xf numFmtId="0" fontId="35" fillId="0" borderId="4" xfId="0" applyFont="1" applyFill="1" applyBorder="1" applyAlignment="1">
      <alignment vertical="center"/>
    </xf>
    <xf numFmtId="178" fontId="37" fillId="0" borderId="2" xfId="0" applyNumberFormat="1" applyFont="1" applyBorder="1" applyAlignment="1">
      <alignment horizontal="right" vertical="center"/>
    </xf>
    <xf numFmtId="0" fontId="35" fillId="0" borderId="0" xfId="0" applyFont="1" applyBorder="1" applyAlignment="1">
      <alignment vertical="center" wrapText="1"/>
    </xf>
    <xf numFmtId="0" fontId="35" fillId="0" borderId="0" xfId="0" applyFont="1" applyFill="1" applyBorder="1" applyAlignment="1">
      <alignment horizontal="left" vertical="center"/>
    </xf>
    <xf numFmtId="0" fontId="35" fillId="0" borderId="0" xfId="0" applyFont="1" applyBorder="1">
      <alignment vertical="center"/>
    </xf>
    <xf numFmtId="0" fontId="35" fillId="0" borderId="0" xfId="0" applyFont="1" applyBorder="1" applyAlignment="1">
      <alignment horizontal="center" vertical="center"/>
    </xf>
    <xf numFmtId="0" fontId="35" fillId="0" borderId="0" xfId="0" applyFont="1" applyBorder="1" applyAlignment="1">
      <alignment horizontal="center" vertical="center" wrapText="1"/>
    </xf>
    <xf numFmtId="0" fontId="35" fillId="0" borderId="0" xfId="0" applyFont="1" applyFill="1" applyBorder="1" applyAlignment="1">
      <alignment horizontal="center" vertical="center" wrapText="1"/>
    </xf>
    <xf numFmtId="0" fontId="35" fillId="0" borderId="0" xfId="0" applyFont="1" applyFill="1" applyBorder="1" applyAlignment="1">
      <alignment horizontal="center" vertical="center"/>
    </xf>
    <xf numFmtId="178" fontId="35" fillId="0" borderId="0" xfId="0" applyNumberFormat="1" applyFont="1" applyFill="1" applyBorder="1" applyAlignment="1">
      <alignment horizontal="center" vertical="center"/>
    </xf>
    <xf numFmtId="178" fontId="37" fillId="0" borderId="0" xfId="0" applyNumberFormat="1" applyFont="1" applyFill="1" applyBorder="1" applyAlignment="1">
      <alignment horizontal="right" vertical="center" indent="1"/>
    </xf>
    <xf numFmtId="180" fontId="35" fillId="0" borderId="0" xfId="0" applyNumberFormat="1" applyFont="1" applyFill="1" applyBorder="1" applyAlignment="1">
      <alignment horizontal="right" vertical="center"/>
    </xf>
    <xf numFmtId="180" fontId="37" fillId="0" borderId="0" xfId="0" applyNumberFormat="1" applyFont="1" applyFill="1" applyBorder="1" applyAlignment="1">
      <alignment horizontal="right" vertical="center"/>
    </xf>
    <xf numFmtId="178" fontId="35" fillId="0" borderId="0" xfId="0" applyNumberFormat="1" applyFont="1" applyBorder="1">
      <alignment vertical="center"/>
    </xf>
    <xf numFmtId="0" fontId="0" fillId="0" borderId="4" xfId="0" applyBorder="1" applyAlignment="1">
      <alignment vertical="center"/>
    </xf>
    <xf numFmtId="0" fontId="0" fillId="0" borderId="27" xfId="0" applyBorder="1" applyAlignment="1">
      <alignment horizontal="center" vertical="center"/>
    </xf>
    <xf numFmtId="0" fontId="35" fillId="0" borderId="0" xfId="0" applyFont="1" applyAlignment="1">
      <alignment horizontal="center" vertical="center"/>
    </xf>
    <xf numFmtId="0" fontId="0" fillId="0" borderId="20" xfId="0" applyBorder="1">
      <alignment vertical="center"/>
    </xf>
    <xf numFmtId="0" fontId="0" fillId="0" borderId="20" xfId="0" applyBorder="1" applyAlignment="1">
      <alignment vertical="center"/>
    </xf>
    <xf numFmtId="0" fontId="0" fillId="0" borderId="20" xfId="0" applyBorder="1" applyAlignment="1">
      <alignment horizontal="center" vertical="center"/>
    </xf>
    <xf numFmtId="0" fontId="21" fillId="0" borderId="0" xfId="0" applyFont="1" applyBorder="1" applyAlignment="1">
      <alignment vertical="center" wrapText="1"/>
    </xf>
    <xf numFmtId="180" fontId="0" fillId="0" borderId="0" xfId="0" applyNumberFormat="1" applyBorder="1" applyAlignment="1" applyProtection="1">
      <alignment horizontal="center" vertical="center"/>
      <protection locked="0"/>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78" fontId="32" fillId="0" borderId="20" xfId="0" applyNumberFormat="1" applyFont="1" applyBorder="1" applyAlignment="1">
      <alignment horizontal="right" vertical="center"/>
    </xf>
    <xf numFmtId="0" fontId="32" fillId="0" borderId="10" xfId="0" applyFont="1" applyBorder="1" applyAlignment="1">
      <alignment horizontal="center" vertic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xf>
    <xf numFmtId="0" fontId="0" fillId="0" borderId="0" xfId="0" applyAlignment="1">
      <alignment horizontal="right"/>
    </xf>
    <xf numFmtId="180" fontId="32" fillId="0" borderId="0" xfId="0" applyNumberFormat="1" applyFont="1" applyFill="1" applyBorder="1">
      <alignment vertical="center"/>
    </xf>
    <xf numFmtId="0" fontId="0" fillId="0" borderId="1" xfId="0" applyBorder="1" applyAlignment="1" applyProtection="1">
      <alignment vertical="center" wrapText="1"/>
      <protection locked="0"/>
    </xf>
    <xf numFmtId="0" fontId="0" fillId="0" borderId="0" xfId="0" applyFill="1" applyBorder="1" applyAlignment="1">
      <alignment horizontal="right" vertical="center"/>
    </xf>
    <xf numFmtId="0" fontId="46" fillId="0" borderId="1" xfId="0" applyNumberFormat="1" applyFont="1" applyBorder="1" applyAlignment="1">
      <alignment horizontal="center" vertical="center"/>
    </xf>
    <xf numFmtId="0" fontId="34" fillId="0" borderId="0" xfId="0" applyFont="1">
      <alignment vertical="center"/>
    </xf>
    <xf numFmtId="0" fontId="34" fillId="0" borderId="0" xfId="0" applyFont="1" applyAlignment="1">
      <alignment horizontal="center" vertical="center"/>
    </xf>
    <xf numFmtId="0" fontId="45" fillId="4" borderId="0" xfId="0" applyFont="1" applyFill="1" applyBorder="1" applyAlignment="1">
      <alignment horizontal="center" vertical="center"/>
    </xf>
    <xf numFmtId="188" fontId="31" fillId="4" borderId="0" xfId="0" applyNumberFormat="1" applyFont="1" applyFill="1" applyBorder="1" applyAlignment="1">
      <alignment horizontal="center" vertical="center"/>
    </xf>
    <xf numFmtId="0" fontId="31" fillId="4" borderId="0" xfId="0" applyNumberFormat="1" applyFont="1" applyFill="1" applyBorder="1" applyAlignment="1">
      <alignment horizontal="center" vertical="center"/>
    </xf>
    <xf numFmtId="0" fontId="40" fillId="4" borderId="20" xfId="0" applyFont="1" applyFill="1" applyBorder="1" applyAlignment="1">
      <alignment horizontal="center" vertical="center"/>
    </xf>
    <xf numFmtId="188" fontId="41" fillId="4" borderId="20" xfId="0" applyNumberFormat="1" applyFont="1" applyFill="1" applyBorder="1" applyAlignment="1">
      <alignment horizontal="center" vertical="center"/>
    </xf>
    <xf numFmtId="0" fontId="45" fillId="4" borderId="0" xfId="0" applyFont="1" applyFill="1" applyBorder="1" applyAlignment="1">
      <alignment vertical="center"/>
    </xf>
    <xf numFmtId="0" fontId="40" fillId="4" borderId="0" xfId="0" applyFont="1" applyFill="1" applyBorder="1" applyAlignment="1">
      <alignment vertical="center"/>
    </xf>
    <xf numFmtId="0" fontId="47" fillId="0" borderId="10" xfId="0" applyFont="1" applyBorder="1" applyAlignment="1">
      <alignment horizontal="justify" vertical="center"/>
    </xf>
    <xf numFmtId="0" fontId="44" fillId="4" borderId="0" xfId="0" applyFont="1" applyFill="1" applyBorder="1" applyAlignment="1">
      <alignment horizontal="left" vertical="center"/>
    </xf>
    <xf numFmtId="0" fontId="39" fillId="4" borderId="0" xfId="0" applyFont="1" applyFill="1" applyBorder="1" applyAlignment="1">
      <alignment horizontal="left" vertical="center"/>
    </xf>
    <xf numFmtId="0" fontId="47" fillId="4" borderId="1" xfId="0" applyFont="1" applyFill="1" applyBorder="1" applyAlignment="1">
      <alignment horizontal="center" vertical="center"/>
    </xf>
    <xf numFmtId="186" fontId="0" fillId="0" borderId="2" xfId="0" applyNumberFormat="1" applyBorder="1" applyAlignment="1">
      <alignment vertical="center"/>
    </xf>
    <xf numFmtId="186" fontId="0" fillId="0" borderId="1" xfId="0" applyNumberFormat="1" applyBorder="1" applyAlignment="1">
      <alignment vertical="center"/>
    </xf>
    <xf numFmtId="185" fontId="0" fillId="0" borderId="1" xfId="0" applyNumberFormat="1" applyBorder="1" applyAlignment="1">
      <alignment vertical="center"/>
    </xf>
    <xf numFmtId="0" fontId="11" fillId="0" borderId="0" xfId="0" applyFont="1" applyAlignment="1">
      <alignment horizontal="left" indent="1"/>
    </xf>
    <xf numFmtId="0" fontId="42" fillId="0" borderId="14" xfId="0" applyFont="1" applyBorder="1" applyAlignment="1">
      <alignment horizontal="center" vertical="center" wrapText="1"/>
    </xf>
    <xf numFmtId="0" fontId="26" fillId="0" borderId="7" xfId="1" applyFont="1" applyBorder="1" applyAlignment="1">
      <alignment horizontal="center" vertical="center"/>
    </xf>
    <xf numFmtId="0" fontId="26" fillId="0" borderId="4" xfId="1" applyFont="1" applyBorder="1" applyAlignment="1">
      <alignment horizontal="center" vertical="center"/>
    </xf>
    <xf numFmtId="0" fontId="26" fillId="0" borderId="1" xfId="1" applyFont="1" applyBorder="1" applyAlignment="1">
      <alignment horizontal="center" vertical="center" wrapText="1"/>
    </xf>
    <xf numFmtId="0" fontId="26" fillId="0" borderId="1" xfId="1" applyFont="1" applyBorder="1" applyAlignment="1">
      <alignment horizontal="left" vertical="center"/>
    </xf>
    <xf numFmtId="179" fontId="26" fillId="0" borderId="1" xfId="1" applyNumberFormat="1" applyFont="1" applyBorder="1" applyAlignment="1">
      <alignment horizontal="center" vertical="center" shrinkToFit="1"/>
    </xf>
    <xf numFmtId="0" fontId="26" fillId="0" borderId="1" xfId="1" applyFont="1" applyBorder="1">
      <alignment vertical="center"/>
    </xf>
    <xf numFmtId="179" fontId="26" fillId="0" borderId="1" xfId="1" applyNumberFormat="1" applyFont="1" applyBorder="1" applyAlignment="1">
      <alignment horizontal="center" vertical="center"/>
    </xf>
    <xf numFmtId="0" fontId="26" fillId="0" borderId="1" xfId="1" applyFont="1" applyBorder="1" applyAlignment="1">
      <alignment horizontal="left" vertical="center" wrapText="1"/>
    </xf>
    <xf numFmtId="0" fontId="26" fillId="0" borderId="1" xfId="1" applyFont="1" applyBorder="1" applyAlignment="1">
      <alignment vertical="center" wrapText="1"/>
    </xf>
    <xf numFmtId="0" fontId="26" fillId="0" borderId="7" xfId="1" applyFont="1" applyBorder="1">
      <alignment vertical="center"/>
    </xf>
    <xf numFmtId="179" fontId="26" fillId="0" borderId="7" xfId="1" applyNumberFormat="1" applyFont="1" applyBorder="1">
      <alignment vertical="center"/>
    </xf>
    <xf numFmtId="0" fontId="26" fillId="0" borderId="4" xfId="1" applyFont="1" applyBorder="1">
      <alignment vertical="center"/>
    </xf>
    <xf numFmtId="0" fontId="26" fillId="0" borderId="4" xfId="1" applyFont="1" applyBorder="1" applyAlignment="1">
      <alignment vertical="center" wrapText="1"/>
    </xf>
    <xf numFmtId="0" fontId="26" fillId="0" borderId="28" xfId="1" applyFont="1" applyBorder="1" applyAlignment="1">
      <alignment horizontal="center" vertical="center"/>
    </xf>
    <xf numFmtId="0" fontId="26" fillId="0" borderId="28" xfId="1" applyFont="1" applyBorder="1">
      <alignment vertical="center"/>
    </xf>
    <xf numFmtId="0" fontId="26" fillId="0" borderId="28" xfId="1" applyFont="1" applyBorder="1" applyAlignment="1">
      <alignment vertical="center" wrapText="1"/>
    </xf>
    <xf numFmtId="0" fontId="26" fillId="0" borderId="28" xfId="1" applyFont="1" applyBorder="1" applyAlignment="1">
      <alignment horizontal="center" vertical="center" wrapText="1"/>
    </xf>
    <xf numFmtId="179" fontId="26" fillId="0" borderId="28" xfId="1" applyNumberFormat="1" applyFont="1" applyBorder="1" applyAlignment="1">
      <alignment horizontal="center" vertical="center"/>
    </xf>
    <xf numFmtId="0" fontId="26" fillId="0" borderId="28" xfId="1" applyFont="1" applyBorder="1" applyAlignment="1">
      <alignment horizontal="center" vertical="center" shrinkToFit="1"/>
    </xf>
    <xf numFmtId="179" fontId="26" fillId="0" borderId="4" xfId="1" applyNumberFormat="1" applyFont="1" applyBorder="1" applyAlignment="1">
      <alignment horizontal="center" vertical="center"/>
    </xf>
    <xf numFmtId="0" fontId="26" fillId="0" borderId="7" xfId="1" applyFont="1" applyBorder="1" applyAlignment="1">
      <alignment vertical="center" wrapText="1"/>
    </xf>
    <xf numFmtId="0" fontId="26" fillId="0" borderId="28" xfId="1" applyFont="1" applyBorder="1" applyAlignment="1">
      <alignment horizontal="left" vertical="center"/>
    </xf>
    <xf numFmtId="0" fontId="26" fillId="0" borderId="29" xfId="1" applyFont="1" applyBorder="1">
      <alignment vertical="center"/>
    </xf>
    <xf numFmtId="0" fontId="26" fillId="0" borderId="29" xfId="1" applyFont="1" applyBorder="1" applyAlignment="1">
      <alignment vertical="center" wrapText="1"/>
    </xf>
    <xf numFmtId="0" fontId="26" fillId="0" borderId="29" xfId="1" applyFont="1" applyBorder="1" applyAlignment="1">
      <alignment horizontal="center" vertical="center"/>
    </xf>
    <xf numFmtId="0" fontId="26" fillId="0" borderId="29" xfId="1" applyFont="1" applyBorder="1" applyAlignment="1">
      <alignment horizontal="left" vertical="center"/>
    </xf>
    <xf numFmtId="0" fontId="26" fillId="0" borderId="29" xfId="1" applyFont="1" applyBorder="1" applyAlignment="1">
      <alignment horizontal="center" vertical="center" wrapText="1"/>
    </xf>
    <xf numFmtId="179" fontId="26" fillId="0" borderId="29" xfId="1" applyNumberFormat="1" applyFont="1" applyBorder="1" applyAlignment="1">
      <alignment horizontal="center" vertical="center"/>
    </xf>
    <xf numFmtId="0" fontId="26" fillId="0" borderId="7" xfId="1" applyFont="1" applyBorder="1" applyAlignment="1">
      <alignment horizontal="center" vertical="center" wrapText="1"/>
    </xf>
    <xf numFmtId="0" fontId="26" fillId="0" borderId="7" xfId="1" applyFont="1" applyBorder="1" applyAlignment="1">
      <alignment horizontal="center" vertical="center"/>
    </xf>
    <xf numFmtId="0" fontId="26" fillId="0" borderId="7" xfId="1" applyFont="1" applyBorder="1" applyAlignment="1">
      <alignment horizontal="center" vertical="center" wrapText="1"/>
    </xf>
    <xf numFmtId="0" fontId="26" fillId="0" borderId="7" xfId="1" applyFont="1" applyBorder="1" applyAlignment="1">
      <alignment horizontal="center" vertical="center"/>
    </xf>
    <xf numFmtId="179" fontId="26" fillId="0" borderId="7" xfId="1" applyNumberFormat="1" applyFont="1" applyBorder="1" applyAlignment="1">
      <alignment horizontal="center" vertical="center"/>
    </xf>
    <xf numFmtId="0" fontId="26" fillId="0" borderId="18" xfId="1" applyFont="1" applyBorder="1" applyAlignment="1">
      <alignment horizontal="center" vertical="center"/>
    </xf>
    <xf numFmtId="0" fontId="26" fillId="0" borderId="18" xfId="1" applyFont="1" applyBorder="1">
      <alignment vertical="center"/>
    </xf>
    <xf numFmtId="0" fontId="26" fillId="0" borderId="18" xfId="1" applyFont="1" applyBorder="1" applyAlignment="1">
      <alignment vertical="center" wrapText="1"/>
    </xf>
    <xf numFmtId="0" fontId="26" fillId="0" borderId="29" xfId="1" applyFont="1" applyBorder="1" applyAlignment="1">
      <alignment horizontal="center" vertical="center" shrinkToFit="1"/>
    </xf>
    <xf numFmtId="0" fontId="26" fillId="0" borderId="18" xfId="1" applyFont="1" applyBorder="1" applyAlignment="1">
      <alignment horizontal="center" vertical="center" wrapText="1"/>
    </xf>
    <xf numFmtId="179" fontId="26" fillId="0" borderId="18" xfId="1" applyNumberFormat="1" applyFont="1" applyBorder="1" applyAlignment="1">
      <alignment horizontal="center" vertical="center"/>
    </xf>
    <xf numFmtId="0" fontId="0" fillId="0" borderId="0" xfId="0" applyAlignment="1" applyProtection="1">
      <alignment vertical="center" wrapText="1"/>
      <protection locked="0"/>
    </xf>
    <xf numFmtId="0" fontId="25" fillId="0" borderId="7" xfId="1" applyFont="1" applyBorder="1" applyAlignment="1">
      <alignment vertical="center" wrapText="1"/>
    </xf>
    <xf numFmtId="0" fontId="2" fillId="0" borderId="0" xfId="4">
      <alignment vertical="center"/>
    </xf>
    <xf numFmtId="190" fontId="49" fillId="0" borderId="30" xfId="4" applyNumberFormat="1" applyFont="1" applyBorder="1" applyAlignment="1">
      <alignment horizontal="center" vertical="center"/>
    </xf>
    <xf numFmtId="0" fontId="51" fillId="0" borderId="0" xfId="4" applyFont="1">
      <alignment vertical="center"/>
    </xf>
    <xf numFmtId="0" fontId="2" fillId="0" borderId="0" xfId="4" applyAlignment="1">
      <alignment horizontal="center" vertical="center"/>
    </xf>
    <xf numFmtId="190" fontId="48" fillId="0" borderId="0" xfId="4" applyNumberFormat="1" applyFont="1" applyAlignment="1">
      <alignment horizontal="center" vertical="center"/>
    </xf>
    <xf numFmtId="0" fontId="52" fillId="0" borderId="0" xfId="4" applyFont="1">
      <alignment vertical="center"/>
    </xf>
    <xf numFmtId="190" fontId="52" fillId="0" borderId="1" xfId="4" applyNumberFormat="1" applyFont="1" applyBorder="1" applyAlignment="1">
      <alignment horizontal="center" vertical="center"/>
    </xf>
    <xf numFmtId="190" fontId="52" fillId="5" borderId="1" xfId="4" applyNumberFormat="1" applyFont="1" applyFill="1" applyBorder="1" applyAlignment="1">
      <alignment horizontal="center" vertical="center"/>
    </xf>
    <xf numFmtId="0" fontId="52" fillId="6" borderId="1" xfId="4" applyFont="1" applyFill="1" applyBorder="1" applyAlignment="1">
      <alignment horizontal="center"/>
    </xf>
    <xf numFmtId="49" fontId="52" fillId="6" borderId="1" xfId="4" applyNumberFormat="1" applyFont="1" applyFill="1" applyBorder="1" applyAlignment="1">
      <alignment horizontal="center"/>
    </xf>
    <xf numFmtId="49" fontId="52" fillId="6" borderId="1" xfId="4" applyNumberFormat="1" applyFont="1" applyFill="1" applyBorder="1">
      <alignment vertical="center"/>
    </xf>
    <xf numFmtId="0" fontId="53" fillId="6" borderId="1" xfId="4" applyFont="1" applyFill="1" applyBorder="1" applyAlignment="1">
      <alignment horizontal="center" vertical="center" wrapText="1"/>
    </xf>
    <xf numFmtId="0" fontId="56" fillId="6" borderId="1" xfId="4" applyFont="1" applyFill="1" applyBorder="1" applyAlignment="1">
      <alignment horizontal="center" vertical="center" wrapText="1"/>
    </xf>
    <xf numFmtId="0" fontId="52" fillId="6" borderId="1" xfId="4" applyFont="1" applyFill="1" applyBorder="1" applyAlignment="1">
      <alignment horizontal="center" vertical="center" wrapText="1"/>
    </xf>
    <xf numFmtId="0" fontId="53" fillId="6" borderId="8" xfId="4" applyFont="1" applyFill="1" applyBorder="1" applyAlignment="1">
      <alignment horizontal="center" vertical="center" wrapText="1"/>
    </xf>
    <xf numFmtId="0" fontId="56" fillId="6" borderId="2" xfId="4" applyFont="1" applyFill="1" applyBorder="1" applyAlignment="1">
      <alignment horizontal="center" vertical="center"/>
    </xf>
    <xf numFmtId="0" fontId="52" fillId="6" borderId="11" xfId="4" applyFont="1" applyFill="1" applyBorder="1" applyAlignment="1">
      <alignment horizontal="center" vertical="center" wrapText="1"/>
    </xf>
    <xf numFmtId="0" fontId="52" fillId="6" borderId="10" xfId="4" applyFont="1" applyFill="1" applyBorder="1">
      <alignment vertical="center"/>
    </xf>
    <xf numFmtId="0" fontId="58" fillId="6" borderId="4" xfId="4" applyFont="1" applyFill="1" applyBorder="1" applyAlignment="1">
      <alignment vertical="top" wrapText="1"/>
    </xf>
    <xf numFmtId="0" fontId="52" fillId="6" borderId="3" xfId="4" applyFont="1" applyFill="1" applyBorder="1" applyAlignment="1">
      <alignment vertical="top" wrapText="1"/>
    </xf>
    <xf numFmtId="0" fontId="2" fillId="6" borderId="5" xfId="4" applyFill="1" applyBorder="1">
      <alignment vertical="center"/>
    </xf>
    <xf numFmtId="0" fontId="2" fillId="6" borderId="3" xfId="4" applyFill="1" applyBorder="1">
      <alignment vertical="center"/>
    </xf>
    <xf numFmtId="0" fontId="57" fillId="6" borderId="6" xfId="4" applyFont="1" applyFill="1" applyBorder="1">
      <alignment vertical="center"/>
    </xf>
    <xf numFmtId="0" fontId="57" fillId="6" borderId="0" xfId="4" applyFont="1" applyFill="1">
      <alignment vertical="center"/>
    </xf>
    <xf numFmtId="0" fontId="57" fillId="6" borderId="2" xfId="4" applyFont="1" applyFill="1" applyBorder="1">
      <alignment vertical="center"/>
    </xf>
    <xf numFmtId="0" fontId="57" fillId="6" borderId="11" xfId="4" applyFont="1" applyFill="1" applyBorder="1">
      <alignment vertical="center"/>
    </xf>
    <xf numFmtId="0" fontId="57" fillId="6" borderId="10" xfId="4" applyFont="1" applyFill="1" applyBorder="1">
      <alignment vertical="center"/>
    </xf>
    <xf numFmtId="0" fontId="2" fillId="6" borderId="5" xfId="4" applyFill="1" applyBorder="1" applyAlignment="1">
      <alignment horizontal="center" vertical="center"/>
    </xf>
    <xf numFmtId="0" fontId="56" fillId="6" borderId="3" xfId="4" applyFont="1" applyFill="1" applyBorder="1" applyAlignment="1">
      <alignment horizontal="right" vertical="center"/>
    </xf>
    <xf numFmtId="0" fontId="52" fillId="6" borderId="6" xfId="4" applyFont="1" applyFill="1" applyBorder="1">
      <alignment vertical="center"/>
    </xf>
    <xf numFmtId="0" fontId="52" fillId="6" borderId="18" xfId="4" applyFont="1" applyFill="1" applyBorder="1">
      <alignment vertical="center"/>
    </xf>
    <xf numFmtId="0" fontId="52" fillId="6" borderId="0" xfId="4" applyFont="1" applyFill="1">
      <alignment vertical="center"/>
    </xf>
    <xf numFmtId="0" fontId="2" fillId="6" borderId="8" xfId="4" applyFill="1" applyBorder="1">
      <alignment vertical="center"/>
    </xf>
    <xf numFmtId="0" fontId="2" fillId="6" borderId="21" xfId="4" applyFill="1" applyBorder="1">
      <alignment vertical="center"/>
    </xf>
    <xf numFmtId="0" fontId="57" fillId="6" borderId="9" xfId="4" applyFont="1" applyFill="1" applyBorder="1">
      <alignment vertical="center"/>
    </xf>
    <xf numFmtId="0" fontId="2" fillId="6" borderId="11" xfId="4" applyFill="1" applyBorder="1">
      <alignment vertical="center"/>
    </xf>
    <xf numFmtId="0" fontId="57" fillId="6" borderId="8" xfId="4" applyFont="1" applyFill="1" applyBorder="1" applyAlignment="1">
      <alignment horizontal="center" vertical="center"/>
    </xf>
    <xf numFmtId="0" fontId="56" fillId="6" borderId="21" xfId="4" applyFont="1" applyFill="1" applyBorder="1" applyAlignment="1">
      <alignment horizontal="right" vertical="center"/>
    </xf>
    <xf numFmtId="0" fontId="52" fillId="6" borderId="9" xfId="4" applyFont="1" applyFill="1" applyBorder="1">
      <alignment vertical="center"/>
    </xf>
    <xf numFmtId="0" fontId="59" fillId="6" borderId="7" xfId="4" applyFont="1" applyFill="1" applyBorder="1">
      <alignment vertical="center"/>
    </xf>
    <xf numFmtId="0" fontId="52" fillId="6" borderId="21" xfId="4" applyFont="1" applyFill="1" applyBorder="1">
      <alignment vertical="center"/>
    </xf>
    <xf numFmtId="191" fontId="16"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188" fontId="41" fillId="4" borderId="0" xfId="0" applyNumberFormat="1" applyFont="1" applyFill="1" applyBorder="1" applyAlignment="1">
      <alignment horizontal="center" vertical="center"/>
    </xf>
    <xf numFmtId="0" fontId="47" fillId="0" borderId="1" xfId="0" applyFont="1" applyBorder="1" applyAlignment="1">
      <alignment horizontal="justify" vertical="center"/>
    </xf>
    <xf numFmtId="189" fontId="4" fillId="0" borderId="1" xfId="0" applyNumberFormat="1" applyFont="1" applyBorder="1" applyAlignment="1">
      <alignment horizontal="center" vertical="center"/>
    </xf>
    <xf numFmtId="0" fontId="5" fillId="0" borderId="0" xfId="0" applyFont="1" applyAlignment="1">
      <alignment horizontal="left" vertical="center" wrapText="1"/>
    </xf>
    <xf numFmtId="192" fontId="4" fillId="0" borderId="0" xfId="0" applyNumberFormat="1" applyFont="1" applyAlignment="1">
      <alignment horizontal="center" vertical="center"/>
    </xf>
    <xf numFmtId="190" fontId="60" fillId="0" borderId="0" xfId="0" applyNumberFormat="1" applyFont="1">
      <alignment vertical="center"/>
    </xf>
    <xf numFmtId="2" fontId="0" fillId="0" borderId="0" xfId="0" applyNumberFormat="1">
      <alignment vertical="center"/>
    </xf>
    <xf numFmtId="0" fontId="61" fillId="0" borderId="1" xfId="0" applyFont="1" applyFill="1" applyBorder="1" applyAlignment="1">
      <alignment horizontal="center" vertical="center"/>
    </xf>
    <xf numFmtId="49" fontId="52" fillId="6" borderId="1" xfId="0" applyNumberFormat="1" applyFont="1" applyFill="1" applyBorder="1">
      <alignment vertical="center"/>
    </xf>
    <xf numFmtId="49" fontId="52" fillId="6" borderId="1" xfId="0" applyNumberFormat="1" applyFont="1" applyFill="1" applyBorder="1" applyAlignment="1">
      <alignment horizontal="center"/>
    </xf>
    <xf numFmtId="0" fontId="52" fillId="6" borderId="1" xfId="0" applyFont="1" applyFill="1" applyBorder="1" applyAlignment="1">
      <alignment horizontal="center"/>
    </xf>
    <xf numFmtId="0" fontId="52" fillId="0" borderId="0" xfId="0" applyFont="1">
      <alignment vertical="center"/>
    </xf>
    <xf numFmtId="190" fontId="52" fillId="0" borderId="1" xfId="0" applyNumberFormat="1" applyFont="1" applyBorder="1" applyAlignment="1">
      <alignment horizontal="center" vertical="center"/>
    </xf>
    <xf numFmtId="190" fontId="52" fillId="5" borderId="1" xfId="0" applyNumberFormat="1" applyFont="1" applyFill="1" applyBorder="1" applyAlignment="1">
      <alignment horizontal="center" vertical="center"/>
    </xf>
    <xf numFmtId="49" fontId="63" fillId="6" borderId="1" xfId="0" applyNumberFormat="1" applyFont="1" applyFill="1" applyBorder="1">
      <alignment vertical="center"/>
    </xf>
    <xf numFmtId="0" fontId="1" fillId="0" borderId="0" xfId="4" applyFont="1">
      <alignment vertical="center"/>
    </xf>
    <xf numFmtId="190" fontId="2" fillId="0" borderId="0" xfId="4" applyNumberFormat="1">
      <alignment vertical="center"/>
    </xf>
    <xf numFmtId="190" fontId="49" fillId="0" borderId="0" xfId="4" applyNumberFormat="1" applyFont="1">
      <alignment vertical="center"/>
    </xf>
    <xf numFmtId="0" fontId="1" fillId="0" borderId="0" xfId="4" applyFont="1" applyAlignment="1">
      <alignment horizontal="center" vertical="center"/>
    </xf>
    <xf numFmtId="182" fontId="16" fillId="0" borderId="1" xfId="0" applyNumberFormat="1" applyFont="1" applyBorder="1" applyAlignment="1">
      <alignment vertical="center" shrinkToFit="1"/>
    </xf>
    <xf numFmtId="49" fontId="62" fillId="6" borderId="1" xfId="0" applyNumberFormat="1" applyFont="1" applyFill="1" applyBorder="1">
      <alignment vertical="center"/>
    </xf>
    <xf numFmtId="38" fontId="2" fillId="0" borderId="0" xfId="3" applyFont="1" applyAlignment="1">
      <alignment horizontal="center" vertical="center"/>
    </xf>
    <xf numFmtId="2" fontId="2" fillId="0" borderId="0" xfId="4" applyNumberFormat="1">
      <alignment vertical="center"/>
    </xf>
    <xf numFmtId="190" fontId="0" fillId="0" borderId="0" xfId="0" applyNumberFormat="1">
      <alignment vertical="center"/>
    </xf>
    <xf numFmtId="190" fontId="0" fillId="0" borderId="1" xfId="0" applyNumberFormat="1" applyBorder="1">
      <alignment vertical="center"/>
    </xf>
    <xf numFmtId="0" fontId="0" fillId="0" borderId="10" xfId="0" applyBorder="1">
      <alignment vertical="center"/>
    </xf>
    <xf numFmtId="190" fontId="0" fillId="0" borderId="10" xfId="0" applyNumberFormat="1" applyBorder="1">
      <alignment vertical="center"/>
    </xf>
    <xf numFmtId="194" fontId="0" fillId="0" borderId="2" xfId="5" applyNumberFormat="1" applyFont="1" applyBorder="1">
      <alignment vertical="center"/>
    </xf>
    <xf numFmtId="0" fontId="0" fillId="0" borderId="31" xfId="0" applyBorder="1" applyAlignment="1">
      <alignment horizontal="center" vertical="center"/>
    </xf>
    <xf numFmtId="0" fontId="0" fillId="0" borderId="32" xfId="0" applyBorder="1">
      <alignment vertical="center"/>
    </xf>
    <xf numFmtId="190" fontId="0" fillId="0" borderId="32" xfId="0" applyNumberFormat="1" applyBorder="1">
      <alignment vertical="center"/>
    </xf>
    <xf numFmtId="193" fontId="0" fillId="0" borderId="32" xfId="0" applyNumberFormat="1" applyBorder="1">
      <alignment vertical="center"/>
    </xf>
    <xf numFmtId="0" fontId="0" fillId="0" borderId="33"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26" xfId="0" applyBorder="1" applyAlignment="1">
      <alignment horizontal="center" vertical="center"/>
    </xf>
    <xf numFmtId="0" fontId="0" fillId="0" borderId="25" xfId="0" applyBorder="1" applyAlignment="1">
      <alignment horizontal="center" vertical="center"/>
    </xf>
    <xf numFmtId="178" fontId="37" fillId="0" borderId="7" xfId="0" applyNumberFormat="1" applyFont="1" applyBorder="1" applyAlignment="1">
      <alignment horizontal="right" vertical="center"/>
    </xf>
    <xf numFmtId="178" fontId="37" fillId="0" borderId="4" xfId="0" applyNumberFormat="1" applyFont="1" applyBorder="1" applyAlignment="1">
      <alignment horizontal="right" vertical="center"/>
    </xf>
    <xf numFmtId="178" fontId="37" fillId="0" borderId="0" xfId="0" applyNumberFormat="1" applyFont="1" applyFill="1" applyBorder="1" applyAlignment="1">
      <alignment horizontal="right" vertical="center" indent="1"/>
    </xf>
    <xf numFmtId="0" fontId="0" fillId="0" borderId="0" xfId="0" applyBorder="1" applyAlignment="1">
      <alignment horizontal="center" vertical="center"/>
    </xf>
    <xf numFmtId="178" fontId="10" fillId="0" borderId="0" xfId="0" applyNumberFormat="1" applyFont="1" applyBorder="1" applyAlignment="1">
      <alignment horizontal="right" vertical="center"/>
    </xf>
    <xf numFmtId="0" fontId="0" fillId="0" borderId="3" xfId="0" applyBorder="1" applyAlignment="1">
      <alignment horizontal="center" vertical="center"/>
    </xf>
    <xf numFmtId="0" fontId="8" fillId="0" borderId="1" xfId="0" applyFont="1" applyBorder="1" applyAlignment="1">
      <alignment horizontal="center" vertical="center" wrapText="1"/>
    </xf>
    <xf numFmtId="0" fontId="14" fillId="0" borderId="9"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14" fillId="0" borderId="20" xfId="0" applyFont="1" applyBorder="1" applyAlignment="1">
      <alignment horizontal="center" vertical="center" textRotation="255" wrapText="1"/>
    </xf>
    <xf numFmtId="0" fontId="14" fillId="0" borderId="19" xfId="0" applyFont="1" applyBorder="1" applyAlignment="1">
      <alignment horizontal="center" vertical="center" textRotation="255" wrapText="1"/>
    </xf>
    <xf numFmtId="0" fontId="14" fillId="0" borderId="6"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13" fillId="0" borderId="7"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17" xfId="0" applyFont="1" applyBorder="1" applyAlignment="1">
      <alignment horizontal="center" vertical="center" textRotation="255"/>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0" fillId="0" borderId="1" xfId="0" applyBorder="1" applyAlignment="1" applyProtection="1">
      <alignment horizontal="left" vertical="center"/>
      <protection locked="0"/>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left" vertical="center" wrapText="1"/>
    </xf>
    <xf numFmtId="0" fontId="8" fillId="0" borderId="10" xfId="0" applyFont="1" applyBorder="1" applyAlignment="1">
      <alignment horizontal="center" vertical="center" wrapText="1"/>
    </xf>
    <xf numFmtId="0" fontId="13" fillId="0" borderId="4" xfId="0" applyFont="1" applyBorder="1" applyAlignment="1">
      <alignment horizontal="center" vertical="center" textRotation="255"/>
    </xf>
    <xf numFmtId="0" fontId="26" fillId="0" borderId="0" xfId="1" applyFont="1" applyBorder="1" applyAlignment="1">
      <alignment horizontal="center" vertical="center" shrinkToFit="1"/>
    </xf>
    <xf numFmtId="0" fontId="26" fillId="0" borderId="0" xfId="1" applyFont="1" applyFill="1" applyBorder="1" applyAlignment="1">
      <alignment horizontal="center" vertical="center" wrapText="1"/>
    </xf>
    <xf numFmtId="0" fontId="26" fillId="0" borderId="0" xfId="1" applyFont="1" applyFill="1" applyBorder="1" applyAlignment="1">
      <alignment horizontal="center" vertical="center"/>
    </xf>
    <xf numFmtId="0" fontId="28" fillId="0" borderId="0" xfId="1" applyFont="1" applyAlignment="1">
      <alignment horizontal="center" vertical="center"/>
    </xf>
    <xf numFmtId="0" fontId="26" fillId="0" borderId="7"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8" xfId="1" applyFont="1" applyBorder="1" applyAlignment="1">
      <alignment horizontal="center" vertical="center"/>
    </xf>
    <xf numFmtId="0" fontId="26" fillId="0" borderId="5" xfId="1" applyFont="1" applyBorder="1" applyAlignment="1">
      <alignment horizontal="center" vertical="center"/>
    </xf>
    <xf numFmtId="0" fontId="26" fillId="0" borderId="9" xfId="1" applyFont="1" applyBorder="1" applyAlignment="1">
      <alignment horizontal="center" vertical="center"/>
    </xf>
    <xf numFmtId="0" fontId="26" fillId="0" borderId="6" xfId="1" applyFont="1" applyBorder="1" applyAlignment="1">
      <alignment horizontal="center" vertical="center"/>
    </xf>
    <xf numFmtId="0" fontId="26" fillId="0" borderId="7" xfId="1" applyFont="1" applyBorder="1" applyAlignment="1">
      <alignment horizontal="center" vertical="center"/>
    </xf>
    <xf numFmtId="0" fontId="26" fillId="0" borderId="4" xfId="1" applyFont="1" applyBorder="1" applyAlignment="1">
      <alignment horizontal="center" vertical="center"/>
    </xf>
    <xf numFmtId="0" fontId="26" fillId="0" borderId="21" xfId="1" applyFont="1" applyBorder="1" applyAlignment="1">
      <alignment horizontal="center" vertical="center"/>
    </xf>
    <xf numFmtId="0" fontId="26" fillId="0" borderId="7" xfId="1" applyFont="1" applyBorder="1" applyAlignment="1">
      <alignment horizontal="center" vertical="center" shrinkToFit="1"/>
    </xf>
    <xf numFmtId="0" fontId="26" fillId="0" borderId="4" xfId="1" applyFont="1" applyBorder="1" applyAlignment="1">
      <alignment horizontal="center" vertical="center" shrinkToFit="1"/>
    </xf>
  </cellXfs>
  <cellStyles count="6">
    <cellStyle name="パーセント" xfId="5" builtinId="5"/>
    <cellStyle name="桁区切り" xfId="3" builtinId="6"/>
    <cellStyle name="標準" xfId="0" builtinId="0"/>
    <cellStyle name="標準 2" xfId="2" xr:uid="{00000000-0005-0000-0000-000001000000}"/>
    <cellStyle name="標準 3" xfId="4" xr:uid="{3002CC8D-43D4-4230-AD1F-193C17989DC7}"/>
    <cellStyle name="標準_主要機器" xfId="1" xr:uid="{00000000-0005-0000-0000-000002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400051</xdr:colOff>
      <xdr:row>56</xdr:row>
      <xdr:rowOff>47625</xdr:rowOff>
    </xdr:from>
    <xdr:to>
      <xdr:col>17</xdr:col>
      <xdr:colOff>742950</xdr:colOff>
      <xdr:row>61</xdr:row>
      <xdr:rowOff>142874</xdr:rowOff>
    </xdr:to>
    <xdr:sp macro="" textlink="">
      <xdr:nvSpPr>
        <xdr:cNvPr id="2" name="テキスト ボックス 1">
          <a:extLst>
            <a:ext uri="{FF2B5EF4-FFF2-40B4-BE49-F238E27FC236}">
              <a16:creationId xmlns:a16="http://schemas.microsoft.com/office/drawing/2014/main" id="{B92B8FD5-B4D1-4F1B-AB7C-1F2ACB333DE4}"/>
            </a:ext>
          </a:extLst>
        </xdr:cNvPr>
        <xdr:cNvSpPr txBox="1"/>
      </xdr:nvSpPr>
      <xdr:spPr>
        <a:xfrm>
          <a:off x="21088351" y="20602575"/>
          <a:ext cx="342899"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13</xdr:col>
      <xdr:colOff>381001</xdr:colOff>
      <xdr:row>44</xdr:row>
      <xdr:rowOff>104775</xdr:rowOff>
    </xdr:from>
    <xdr:to>
      <xdr:col>13</xdr:col>
      <xdr:colOff>723901</xdr:colOff>
      <xdr:row>55</xdr:row>
      <xdr:rowOff>142875</xdr:rowOff>
    </xdr:to>
    <xdr:sp macro="" textlink="">
      <xdr:nvSpPr>
        <xdr:cNvPr id="3" name="テキスト ボックス 2">
          <a:extLst>
            <a:ext uri="{FF2B5EF4-FFF2-40B4-BE49-F238E27FC236}">
              <a16:creationId xmlns:a16="http://schemas.microsoft.com/office/drawing/2014/main" id="{FAAE0C92-6835-409B-8F20-75B8D5154A65}"/>
            </a:ext>
          </a:extLst>
        </xdr:cNvPr>
        <xdr:cNvSpPr txBox="1"/>
      </xdr:nvSpPr>
      <xdr:spPr>
        <a:xfrm>
          <a:off x="16497301" y="17506950"/>
          <a:ext cx="342900" cy="276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24</xdr:col>
      <xdr:colOff>457202</xdr:colOff>
      <xdr:row>44</xdr:row>
      <xdr:rowOff>66674</xdr:rowOff>
    </xdr:from>
    <xdr:to>
      <xdr:col>24</xdr:col>
      <xdr:colOff>828676</xdr:colOff>
      <xdr:row>55</xdr:row>
      <xdr:rowOff>190499</xdr:rowOff>
    </xdr:to>
    <xdr:sp macro="" textlink="">
      <xdr:nvSpPr>
        <xdr:cNvPr id="4" name="テキスト ボックス 3">
          <a:extLst>
            <a:ext uri="{FF2B5EF4-FFF2-40B4-BE49-F238E27FC236}">
              <a16:creationId xmlns:a16="http://schemas.microsoft.com/office/drawing/2014/main" id="{6A5D1F37-8ACE-4550-A0CB-EFD294B175BF}"/>
            </a:ext>
          </a:extLst>
        </xdr:cNvPr>
        <xdr:cNvSpPr txBox="1"/>
      </xdr:nvSpPr>
      <xdr:spPr>
        <a:xfrm>
          <a:off x="27641552" y="17468849"/>
          <a:ext cx="371474" cy="284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18</xdr:col>
      <xdr:colOff>390525</xdr:colOff>
      <xdr:row>56</xdr:row>
      <xdr:rowOff>66675</xdr:rowOff>
    </xdr:from>
    <xdr:to>
      <xdr:col>18</xdr:col>
      <xdr:colOff>723900</xdr:colOff>
      <xdr:row>61</xdr:row>
      <xdr:rowOff>133349</xdr:rowOff>
    </xdr:to>
    <xdr:sp macro="" textlink="">
      <xdr:nvSpPr>
        <xdr:cNvPr id="5" name="テキスト ボックス 4">
          <a:extLst>
            <a:ext uri="{FF2B5EF4-FFF2-40B4-BE49-F238E27FC236}">
              <a16:creationId xmlns:a16="http://schemas.microsoft.com/office/drawing/2014/main" id="{972719FD-33BD-4625-9831-EEFCC90D4F46}"/>
            </a:ext>
          </a:extLst>
        </xdr:cNvPr>
        <xdr:cNvSpPr txBox="1"/>
      </xdr:nvSpPr>
      <xdr:spPr>
        <a:xfrm>
          <a:off x="22221825" y="20440650"/>
          <a:ext cx="333375" cy="1304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26</xdr:col>
      <xdr:colOff>438152</xdr:colOff>
      <xdr:row>56</xdr:row>
      <xdr:rowOff>57150</xdr:rowOff>
    </xdr:from>
    <xdr:to>
      <xdr:col>26</xdr:col>
      <xdr:colOff>809626</xdr:colOff>
      <xdr:row>61</xdr:row>
      <xdr:rowOff>238126</xdr:rowOff>
    </xdr:to>
    <xdr:sp macro="" textlink="">
      <xdr:nvSpPr>
        <xdr:cNvPr id="6" name="テキスト ボックス 5">
          <a:extLst>
            <a:ext uri="{FF2B5EF4-FFF2-40B4-BE49-F238E27FC236}">
              <a16:creationId xmlns:a16="http://schemas.microsoft.com/office/drawing/2014/main" id="{58FFC02E-C9BA-42F5-B3F9-F3022FDD1C79}"/>
            </a:ext>
          </a:extLst>
        </xdr:cNvPr>
        <xdr:cNvSpPr txBox="1"/>
      </xdr:nvSpPr>
      <xdr:spPr>
        <a:xfrm>
          <a:off x="30003752" y="20431125"/>
          <a:ext cx="371474" cy="1419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4</xdr:row>
      <xdr:rowOff>104775</xdr:rowOff>
    </xdr:from>
    <xdr:to>
      <xdr:col>2</xdr:col>
      <xdr:colOff>428625</xdr:colOff>
      <xdr:row>4</xdr:row>
      <xdr:rowOff>266700</xdr:rowOff>
    </xdr:to>
    <xdr:sp macro="" textlink="">
      <xdr:nvSpPr>
        <xdr:cNvPr id="2" name="矢印: 右 1">
          <a:extLst>
            <a:ext uri="{FF2B5EF4-FFF2-40B4-BE49-F238E27FC236}">
              <a16:creationId xmlns:a16="http://schemas.microsoft.com/office/drawing/2014/main" id="{82CEF825-4949-6CF9-79CB-982EF8CA18D0}"/>
            </a:ext>
          </a:extLst>
        </xdr:cNvPr>
        <xdr:cNvSpPr/>
      </xdr:nvSpPr>
      <xdr:spPr>
        <a:xfrm>
          <a:off x="1028700" y="1057275"/>
          <a:ext cx="704850" cy="161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6</xdr:row>
      <xdr:rowOff>85725</xdr:rowOff>
    </xdr:from>
    <xdr:to>
      <xdr:col>5</xdr:col>
      <xdr:colOff>581025</xdr:colOff>
      <xdr:row>6</xdr:row>
      <xdr:rowOff>247650</xdr:rowOff>
    </xdr:to>
    <xdr:sp macro="" textlink="">
      <xdr:nvSpPr>
        <xdr:cNvPr id="3" name="矢印: 右 2">
          <a:extLst>
            <a:ext uri="{FF2B5EF4-FFF2-40B4-BE49-F238E27FC236}">
              <a16:creationId xmlns:a16="http://schemas.microsoft.com/office/drawing/2014/main" id="{EC81CD9D-FB18-4A12-857F-76FFEE7B6838}"/>
            </a:ext>
          </a:extLst>
        </xdr:cNvPr>
        <xdr:cNvSpPr/>
      </xdr:nvSpPr>
      <xdr:spPr>
        <a:xfrm>
          <a:off x="4657725" y="1704975"/>
          <a:ext cx="571500" cy="161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380999</xdr:colOff>
      <xdr:row>5</xdr:row>
      <xdr:rowOff>104776</xdr:rowOff>
    </xdr:from>
    <xdr:to>
      <xdr:col>3</xdr:col>
      <xdr:colOff>523874</xdr:colOff>
      <xdr:row>5</xdr:row>
      <xdr:rowOff>257176</xdr:rowOff>
    </xdr:to>
    <xdr:sp macro="" textlink="">
      <xdr:nvSpPr>
        <xdr:cNvPr id="4" name="矢印: 右 3">
          <a:extLst>
            <a:ext uri="{FF2B5EF4-FFF2-40B4-BE49-F238E27FC236}">
              <a16:creationId xmlns:a16="http://schemas.microsoft.com/office/drawing/2014/main" id="{DDF45F10-C0A5-4C1D-AF7B-D27DD04194A9}"/>
            </a:ext>
          </a:extLst>
        </xdr:cNvPr>
        <xdr:cNvSpPr/>
      </xdr:nvSpPr>
      <xdr:spPr>
        <a:xfrm>
          <a:off x="1028699" y="1390651"/>
          <a:ext cx="19145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390525</xdr:colOff>
      <xdr:row>7</xdr:row>
      <xdr:rowOff>57151</xdr:rowOff>
    </xdr:from>
    <xdr:to>
      <xdr:col>5</xdr:col>
      <xdr:colOff>695325</xdr:colOff>
      <xdr:row>7</xdr:row>
      <xdr:rowOff>228601</xdr:rowOff>
    </xdr:to>
    <xdr:sp macro="" textlink="">
      <xdr:nvSpPr>
        <xdr:cNvPr id="5" name="矢印: 右 4">
          <a:extLst>
            <a:ext uri="{FF2B5EF4-FFF2-40B4-BE49-F238E27FC236}">
              <a16:creationId xmlns:a16="http://schemas.microsoft.com/office/drawing/2014/main" id="{5AF30AED-4BB0-4FDF-B9B5-340242A848A0}"/>
            </a:ext>
          </a:extLst>
        </xdr:cNvPr>
        <xdr:cNvSpPr/>
      </xdr:nvSpPr>
      <xdr:spPr>
        <a:xfrm>
          <a:off x="1038225" y="2009776"/>
          <a:ext cx="430530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8</xdr:row>
      <xdr:rowOff>95250</xdr:rowOff>
    </xdr:from>
    <xdr:to>
      <xdr:col>2</xdr:col>
      <xdr:colOff>419100</xdr:colOff>
      <xdr:row>8</xdr:row>
      <xdr:rowOff>257175</xdr:rowOff>
    </xdr:to>
    <xdr:sp macro="" textlink="">
      <xdr:nvSpPr>
        <xdr:cNvPr id="6" name="矢印: 右 5">
          <a:extLst>
            <a:ext uri="{FF2B5EF4-FFF2-40B4-BE49-F238E27FC236}">
              <a16:creationId xmlns:a16="http://schemas.microsoft.com/office/drawing/2014/main" id="{A1F26E4B-C2BC-4081-A93B-5925874581E0}"/>
            </a:ext>
          </a:extLst>
        </xdr:cNvPr>
        <xdr:cNvSpPr/>
      </xdr:nvSpPr>
      <xdr:spPr>
        <a:xfrm>
          <a:off x="1019175" y="2381250"/>
          <a:ext cx="704850" cy="161925"/>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361949</xdr:colOff>
      <xdr:row>9</xdr:row>
      <xdr:rowOff>85725</xdr:rowOff>
    </xdr:from>
    <xdr:to>
      <xdr:col>3</xdr:col>
      <xdr:colOff>523874</xdr:colOff>
      <xdr:row>9</xdr:row>
      <xdr:rowOff>247650</xdr:rowOff>
    </xdr:to>
    <xdr:sp macro="" textlink="">
      <xdr:nvSpPr>
        <xdr:cNvPr id="7" name="矢印: 右 6">
          <a:extLst>
            <a:ext uri="{FF2B5EF4-FFF2-40B4-BE49-F238E27FC236}">
              <a16:creationId xmlns:a16="http://schemas.microsoft.com/office/drawing/2014/main" id="{DF4DA067-DE66-49BA-A563-C21B23BB18C5}"/>
            </a:ext>
          </a:extLst>
        </xdr:cNvPr>
        <xdr:cNvSpPr/>
      </xdr:nvSpPr>
      <xdr:spPr>
        <a:xfrm>
          <a:off x="1009649" y="2705100"/>
          <a:ext cx="1933575" cy="161925"/>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342899</xdr:colOff>
      <xdr:row>11</xdr:row>
      <xdr:rowOff>66676</xdr:rowOff>
    </xdr:from>
    <xdr:to>
      <xdr:col>5</xdr:col>
      <xdr:colOff>647700</xdr:colOff>
      <xdr:row>11</xdr:row>
      <xdr:rowOff>238126</xdr:rowOff>
    </xdr:to>
    <xdr:sp macro="" textlink="">
      <xdr:nvSpPr>
        <xdr:cNvPr id="8" name="矢印: 右 7">
          <a:extLst>
            <a:ext uri="{FF2B5EF4-FFF2-40B4-BE49-F238E27FC236}">
              <a16:creationId xmlns:a16="http://schemas.microsoft.com/office/drawing/2014/main" id="{9732E382-B0DA-444E-B865-9A4A287DA1AC}"/>
            </a:ext>
          </a:extLst>
        </xdr:cNvPr>
        <xdr:cNvSpPr/>
      </xdr:nvSpPr>
      <xdr:spPr>
        <a:xfrm>
          <a:off x="990599" y="3352801"/>
          <a:ext cx="4305301" cy="1714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10</xdr:row>
      <xdr:rowOff>95250</xdr:rowOff>
    </xdr:from>
    <xdr:to>
      <xdr:col>5</xdr:col>
      <xdr:colOff>581025</xdr:colOff>
      <xdr:row>10</xdr:row>
      <xdr:rowOff>257175</xdr:rowOff>
    </xdr:to>
    <xdr:sp macro="" textlink="">
      <xdr:nvSpPr>
        <xdr:cNvPr id="9" name="矢印: 右 8">
          <a:extLst>
            <a:ext uri="{FF2B5EF4-FFF2-40B4-BE49-F238E27FC236}">
              <a16:creationId xmlns:a16="http://schemas.microsoft.com/office/drawing/2014/main" id="{2D623C79-447B-4D08-BA3D-F6553D9FAD11}"/>
            </a:ext>
          </a:extLst>
        </xdr:cNvPr>
        <xdr:cNvSpPr/>
      </xdr:nvSpPr>
      <xdr:spPr>
        <a:xfrm>
          <a:off x="4657725" y="3048000"/>
          <a:ext cx="571500" cy="161925"/>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12</xdr:row>
      <xdr:rowOff>85725</xdr:rowOff>
    </xdr:from>
    <xdr:to>
      <xdr:col>2</xdr:col>
      <xdr:colOff>400050</xdr:colOff>
      <xdr:row>12</xdr:row>
      <xdr:rowOff>247650</xdr:rowOff>
    </xdr:to>
    <xdr:sp macro="" textlink="">
      <xdr:nvSpPr>
        <xdr:cNvPr id="10" name="矢印: 右 9">
          <a:extLst>
            <a:ext uri="{FF2B5EF4-FFF2-40B4-BE49-F238E27FC236}">
              <a16:creationId xmlns:a16="http://schemas.microsoft.com/office/drawing/2014/main" id="{06D42E84-7C71-4670-A7CC-5A1D8D77644E}"/>
            </a:ext>
          </a:extLst>
        </xdr:cNvPr>
        <xdr:cNvSpPr/>
      </xdr:nvSpPr>
      <xdr:spPr>
        <a:xfrm>
          <a:off x="1000125" y="3705225"/>
          <a:ext cx="704850" cy="161925"/>
        </a:xfrm>
        <a:prstGeom prst="rightArrow">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15</xdr:row>
      <xdr:rowOff>85725</xdr:rowOff>
    </xdr:from>
    <xdr:to>
      <xdr:col>5</xdr:col>
      <xdr:colOff>581025</xdr:colOff>
      <xdr:row>15</xdr:row>
      <xdr:rowOff>266700</xdr:rowOff>
    </xdr:to>
    <xdr:sp macro="" textlink="">
      <xdr:nvSpPr>
        <xdr:cNvPr id="11" name="矢印: 右 10">
          <a:extLst>
            <a:ext uri="{FF2B5EF4-FFF2-40B4-BE49-F238E27FC236}">
              <a16:creationId xmlns:a16="http://schemas.microsoft.com/office/drawing/2014/main" id="{1A20FDA9-ABF6-45BC-9111-C7B4182D98D7}"/>
            </a:ext>
          </a:extLst>
        </xdr:cNvPr>
        <xdr:cNvSpPr/>
      </xdr:nvSpPr>
      <xdr:spPr>
        <a:xfrm>
          <a:off x="1000125" y="4705350"/>
          <a:ext cx="4229100" cy="180975"/>
        </a:xfrm>
        <a:prstGeom prst="rightArrow">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14</xdr:row>
      <xdr:rowOff>85725</xdr:rowOff>
    </xdr:from>
    <xdr:to>
      <xdr:col>5</xdr:col>
      <xdr:colOff>581025</xdr:colOff>
      <xdr:row>14</xdr:row>
      <xdr:rowOff>276225</xdr:rowOff>
    </xdr:to>
    <xdr:sp macro="" textlink="">
      <xdr:nvSpPr>
        <xdr:cNvPr id="12" name="矢印: 右 11">
          <a:extLst>
            <a:ext uri="{FF2B5EF4-FFF2-40B4-BE49-F238E27FC236}">
              <a16:creationId xmlns:a16="http://schemas.microsoft.com/office/drawing/2014/main" id="{EBC7B6FA-D03E-4346-8414-3B955A453116}"/>
            </a:ext>
          </a:extLst>
        </xdr:cNvPr>
        <xdr:cNvSpPr/>
      </xdr:nvSpPr>
      <xdr:spPr>
        <a:xfrm>
          <a:off x="4657725" y="4371975"/>
          <a:ext cx="571500" cy="190500"/>
        </a:xfrm>
        <a:prstGeom prst="rightArrow">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13</xdr:row>
      <xdr:rowOff>114301</xdr:rowOff>
    </xdr:from>
    <xdr:to>
      <xdr:col>3</xdr:col>
      <xdr:colOff>371475</xdr:colOff>
      <xdr:row>13</xdr:row>
      <xdr:rowOff>266701</xdr:rowOff>
    </xdr:to>
    <xdr:sp macro="" textlink="">
      <xdr:nvSpPr>
        <xdr:cNvPr id="13" name="矢印: 右 12">
          <a:extLst>
            <a:ext uri="{FF2B5EF4-FFF2-40B4-BE49-F238E27FC236}">
              <a16:creationId xmlns:a16="http://schemas.microsoft.com/office/drawing/2014/main" id="{1A9A2994-74B3-4594-842C-D59B80DC6503}"/>
            </a:ext>
          </a:extLst>
        </xdr:cNvPr>
        <xdr:cNvSpPr/>
      </xdr:nvSpPr>
      <xdr:spPr>
        <a:xfrm>
          <a:off x="1000125" y="4067176"/>
          <a:ext cx="1790700" cy="152400"/>
        </a:xfrm>
        <a:prstGeom prst="rightArrow">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112"/>
  <sheetViews>
    <sheetView showGridLines="0" showZeros="0" tabSelected="1" zoomScaleNormal="100" workbookViewId="0">
      <selection activeCell="F3" sqref="F3"/>
    </sheetView>
  </sheetViews>
  <sheetFormatPr defaultRowHeight="13.5"/>
  <cols>
    <col min="1" max="1" width="9" customWidth="1"/>
    <col min="2" max="2" width="3.375" customWidth="1"/>
    <col min="3" max="3" width="3.75" customWidth="1"/>
    <col min="4" max="4" width="37.625" customWidth="1"/>
    <col min="5" max="7" width="25" customWidth="1"/>
    <col min="8" max="9" width="16.125" customWidth="1"/>
    <col min="10" max="10" width="5.25" customWidth="1"/>
    <col min="11" max="11" width="4" customWidth="1"/>
    <col min="12" max="12" width="11.25" customWidth="1"/>
    <col min="13" max="13" width="30" customWidth="1"/>
    <col min="14" max="20" width="15" customWidth="1"/>
    <col min="21" max="21" width="9.75" customWidth="1"/>
    <col min="22" max="22" width="6.625" customWidth="1"/>
    <col min="23" max="23" width="10.625" customWidth="1"/>
    <col min="24" max="24" width="13.25" customWidth="1"/>
    <col min="25" max="28" width="15.625" customWidth="1"/>
    <col min="33" max="33" width="36.625" customWidth="1"/>
    <col min="34" max="34" width="16.875" customWidth="1"/>
    <col min="35" max="36" width="15.875" customWidth="1"/>
  </cols>
  <sheetData>
    <row r="1" spans="2:10">
      <c r="G1" s="100"/>
    </row>
    <row r="2" spans="2:10" ht="54.75" customHeight="1">
      <c r="B2" s="35" t="s">
        <v>67</v>
      </c>
    </row>
    <row r="3" spans="2:10" ht="31.5" customHeight="1">
      <c r="B3" t="s">
        <v>66</v>
      </c>
      <c r="C3" t="s">
        <v>65</v>
      </c>
    </row>
    <row r="4" spans="2:10" ht="54.75" customHeight="1" thickBot="1">
      <c r="C4" s="180" t="s">
        <v>109</v>
      </c>
      <c r="D4" s="320" t="s">
        <v>88</v>
      </c>
      <c r="E4" s="321"/>
      <c r="F4" s="56" t="s">
        <v>89</v>
      </c>
    </row>
    <row r="5" spans="2:10" ht="30" customHeight="1" thickTop="1">
      <c r="C5" s="46"/>
      <c r="D5" s="322"/>
      <c r="E5" s="322"/>
      <c r="F5" s="58"/>
    </row>
    <row r="6" spans="2:10" ht="30" customHeight="1">
      <c r="C6" s="46"/>
      <c r="D6" s="322"/>
      <c r="E6" s="322"/>
      <c r="F6" s="58"/>
    </row>
    <row r="7" spans="2:10" ht="30" customHeight="1">
      <c r="C7" s="49"/>
      <c r="D7" s="322"/>
      <c r="E7" s="322"/>
      <c r="F7" s="58"/>
    </row>
    <row r="8" spans="2:10" ht="30" customHeight="1">
      <c r="C8" s="49"/>
      <c r="D8" s="322"/>
      <c r="E8" s="322"/>
      <c r="F8" s="58"/>
    </row>
    <row r="9" spans="2:10" ht="30" customHeight="1">
      <c r="C9" s="49"/>
      <c r="D9" s="322"/>
      <c r="E9" s="322"/>
      <c r="F9" s="58"/>
    </row>
    <row r="10" spans="2:10" ht="30" customHeight="1">
      <c r="C10" s="49"/>
      <c r="D10" s="322"/>
      <c r="E10" s="322"/>
      <c r="F10" s="58"/>
    </row>
    <row r="11" spans="2:10" ht="35.25" customHeight="1">
      <c r="C11" s="4"/>
      <c r="D11" s="323" t="s">
        <v>59</v>
      </c>
      <c r="E11" s="324"/>
      <c r="F11" s="57">
        <f>SUM(F5:F10)</f>
        <v>0</v>
      </c>
    </row>
    <row r="12" spans="2:10" ht="30.75" customHeight="1">
      <c r="D12" t="s">
        <v>64</v>
      </c>
    </row>
    <row r="13" spans="2:10" ht="31.5" customHeight="1"/>
    <row r="14" spans="2:10" ht="31.5" customHeight="1">
      <c r="B14" t="s">
        <v>63</v>
      </c>
      <c r="C14" t="s">
        <v>62</v>
      </c>
    </row>
    <row r="15" spans="2:10" ht="72.75" customHeight="1" thickBot="1">
      <c r="C15" s="180" t="s">
        <v>105</v>
      </c>
      <c r="D15" s="56" t="s">
        <v>61</v>
      </c>
      <c r="E15" s="56" t="s">
        <v>85</v>
      </c>
      <c r="F15" s="56" t="s">
        <v>86</v>
      </c>
      <c r="G15" s="56" t="s">
        <v>87</v>
      </c>
      <c r="H15" s="55" t="s">
        <v>60</v>
      </c>
      <c r="I15" s="55" t="s">
        <v>90</v>
      </c>
      <c r="J15" s="150"/>
    </row>
    <row r="16" spans="2:10" ht="30" customHeight="1" thickTop="1">
      <c r="C16" s="54"/>
      <c r="D16" s="220"/>
      <c r="E16" s="51"/>
      <c r="F16" s="51"/>
      <c r="G16" s="50"/>
      <c r="H16" s="53"/>
      <c r="I16" s="52"/>
      <c r="J16" s="151"/>
    </row>
    <row r="17" spans="2:27" ht="30" customHeight="1">
      <c r="C17" s="47"/>
      <c r="D17" s="47"/>
      <c r="E17" s="51"/>
      <c r="F17" s="51"/>
      <c r="G17" s="50"/>
      <c r="H17" s="49"/>
      <c r="I17" s="48"/>
      <c r="J17" s="151"/>
    </row>
    <row r="18" spans="2:27" ht="30" customHeight="1">
      <c r="C18" s="47"/>
      <c r="D18" s="47"/>
      <c r="E18" s="51"/>
      <c r="F18" s="51"/>
      <c r="G18" s="50"/>
      <c r="H18" s="49"/>
      <c r="I18" s="45"/>
      <c r="J18" s="151"/>
    </row>
    <row r="19" spans="2:27" ht="30" customHeight="1">
      <c r="C19" s="47"/>
      <c r="D19" s="47"/>
      <c r="E19" s="51"/>
      <c r="F19" s="51"/>
      <c r="G19" s="50"/>
      <c r="H19" s="49"/>
      <c r="I19" s="45"/>
      <c r="J19" s="151"/>
    </row>
    <row r="20" spans="2:27" ht="30" customHeight="1">
      <c r="C20" s="47"/>
      <c r="D20" s="220"/>
      <c r="E20" s="51"/>
      <c r="F20" s="51"/>
      <c r="G20" s="50"/>
      <c r="H20" s="49"/>
      <c r="I20" s="48"/>
      <c r="J20" s="151"/>
    </row>
    <row r="21" spans="2:27" ht="30" customHeight="1">
      <c r="C21" s="47"/>
      <c r="D21" s="47"/>
      <c r="E21" s="51"/>
      <c r="F21" s="51"/>
      <c r="G21" s="50"/>
      <c r="H21" s="49"/>
      <c r="I21" s="45"/>
      <c r="J21" s="151"/>
    </row>
    <row r="22" spans="2:27" ht="30" customHeight="1">
      <c r="C22" s="47"/>
      <c r="D22" s="160"/>
      <c r="E22" s="51"/>
      <c r="F22" s="51"/>
      <c r="G22" s="50"/>
      <c r="H22" s="49"/>
      <c r="I22" s="45"/>
      <c r="J22" s="151"/>
    </row>
    <row r="23" spans="2:27" ht="30" customHeight="1">
      <c r="C23" s="47"/>
      <c r="D23" s="160"/>
      <c r="E23" s="51"/>
      <c r="F23" s="51"/>
      <c r="G23" s="50"/>
      <c r="H23" s="49"/>
      <c r="I23" s="45"/>
      <c r="J23" s="151"/>
    </row>
    <row r="24" spans="2:27" ht="30" customHeight="1">
      <c r="C24" s="47"/>
      <c r="D24" s="160"/>
      <c r="E24" s="51"/>
      <c r="F24" s="51"/>
      <c r="G24" s="50"/>
      <c r="H24" s="49"/>
      <c r="I24" s="45"/>
      <c r="J24" s="151"/>
    </row>
    <row r="25" spans="2:27" ht="30" customHeight="1">
      <c r="C25" s="47"/>
      <c r="D25" s="160"/>
      <c r="E25" s="51"/>
      <c r="F25" s="51"/>
      <c r="G25" s="50"/>
      <c r="H25" s="49"/>
      <c r="I25" s="45"/>
      <c r="J25" s="151"/>
    </row>
    <row r="26" spans="2:27" ht="35.25" customHeight="1">
      <c r="C26" s="4"/>
      <c r="D26" s="5" t="s">
        <v>59</v>
      </c>
      <c r="E26" s="44"/>
      <c r="F26" s="44"/>
      <c r="G26" s="43">
        <f>SUM(G16:G25)</f>
        <v>0</v>
      </c>
      <c r="H26" s="4"/>
      <c r="I26" s="4"/>
      <c r="J26" s="3"/>
    </row>
    <row r="27" spans="2:27" ht="43.5" customHeight="1">
      <c r="D27" s="325" t="s">
        <v>58</v>
      </c>
      <c r="E27" s="325"/>
      <c r="F27" s="325"/>
      <c r="G27" s="325"/>
    </row>
    <row r="29" spans="2:27" ht="30.75" customHeight="1">
      <c r="B29" t="s">
        <v>57</v>
      </c>
      <c r="C29" t="s">
        <v>56</v>
      </c>
    </row>
    <row r="30" spans="2:27" ht="47.25" customHeight="1">
      <c r="C30" s="326" t="s">
        <v>55</v>
      </c>
      <c r="D30" s="324"/>
      <c r="E30" s="42"/>
    </row>
    <row r="31" spans="2:27" ht="30" customHeight="1">
      <c r="D31" t="s">
        <v>54</v>
      </c>
      <c r="W31" s="3"/>
      <c r="X31" s="3"/>
      <c r="Y31" s="3"/>
      <c r="Z31" s="3"/>
      <c r="AA31" s="3"/>
    </row>
    <row r="32" spans="2:27" ht="30" customHeight="1">
      <c r="W32" s="3"/>
      <c r="X32" s="3"/>
      <c r="Y32" s="3"/>
      <c r="Z32" s="3"/>
      <c r="AA32" s="3"/>
    </row>
    <row r="33" spans="2:28" ht="30" customHeight="1">
      <c r="B33" t="s">
        <v>53</v>
      </c>
      <c r="C33" t="s">
        <v>52</v>
      </c>
      <c r="W33" s="3"/>
      <c r="X33" s="3"/>
      <c r="Y33" s="3"/>
      <c r="Z33" s="3"/>
      <c r="AA33" s="3"/>
    </row>
    <row r="34" spans="2:28" ht="30" customHeight="1">
      <c r="C34">
        <v>1</v>
      </c>
      <c r="D34" t="s">
        <v>51</v>
      </c>
      <c r="W34" s="3"/>
      <c r="X34" s="3"/>
      <c r="Y34" s="3"/>
      <c r="Z34" s="3"/>
      <c r="AA34" s="3"/>
    </row>
    <row r="35" spans="2:28" ht="35.25" customHeight="1">
      <c r="D35" s="4" t="s">
        <v>50</v>
      </c>
      <c r="E35" s="41">
        <f>T67</f>
        <v>0</v>
      </c>
      <c r="F35" s="179"/>
      <c r="W35" s="3"/>
      <c r="X35" s="3"/>
      <c r="Y35" s="307"/>
      <c r="Z35" s="307"/>
      <c r="AA35" s="3"/>
    </row>
    <row r="36" spans="2:28" ht="35.25" hidden="1" customHeight="1">
      <c r="D36" s="40" t="s">
        <v>49</v>
      </c>
      <c r="E36" s="39">
        <f>+T67</f>
        <v>0</v>
      </c>
      <c r="X36" s="26"/>
      <c r="Y36" s="34"/>
      <c r="Z36" s="26"/>
      <c r="AA36" s="3"/>
    </row>
    <row r="37" spans="2:28" ht="33.75" customHeight="1">
      <c r="D37" t="s">
        <v>107</v>
      </c>
      <c r="E37" s="38"/>
      <c r="X37" s="26"/>
      <c r="Y37" s="34"/>
      <c r="Z37" s="26"/>
      <c r="AA37" s="3"/>
    </row>
    <row r="38" spans="2:28" ht="30" customHeight="1">
      <c r="C38">
        <v>2</v>
      </c>
      <c r="D38" s="27" t="s">
        <v>48</v>
      </c>
      <c r="E38" s="38"/>
      <c r="X38" s="26"/>
      <c r="Y38" s="34"/>
      <c r="Z38" s="26"/>
      <c r="AA38" s="3"/>
    </row>
    <row r="39" spans="2:28" ht="30" customHeight="1">
      <c r="D39" s="4" t="s">
        <v>47</v>
      </c>
      <c r="E39" s="286" t="str">
        <f>IFERROR(ROUNDDOWN(E30/E35/9,0),"")</f>
        <v/>
      </c>
      <c r="X39" s="26"/>
      <c r="Y39" s="34"/>
      <c r="Z39" s="26"/>
      <c r="AA39" s="3"/>
    </row>
    <row r="40" spans="2:28" ht="30" customHeight="1">
      <c r="D40" s="4" t="s">
        <v>170</v>
      </c>
      <c r="E40" s="263" t="str">
        <f>IFERROR(ROUNDDOWN(E30/F11/9,0),"")</f>
        <v/>
      </c>
      <c r="X40" s="26"/>
      <c r="Y40" s="34"/>
      <c r="Z40" s="26"/>
      <c r="AA40" s="3"/>
    </row>
    <row r="41" spans="2:28" ht="30" customHeight="1">
      <c r="D41" s="37"/>
      <c r="E41" s="36"/>
      <c r="K41" s="35" t="s">
        <v>46</v>
      </c>
      <c r="T41" s="158" t="s">
        <v>104</v>
      </c>
      <c r="X41" s="26"/>
      <c r="Y41" s="34"/>
      <c r="Z41" s="26"/>
      <c r="AA41" s="3"/>
    </row>
    <row r="42" spans="2:28" ht="7.5" customHeight="1">
      <c r="D42" s="37"/>
      <c r="E42" s="36"/>
      <c r="K42" s="78"/>
      <c r="L42" s="79"/>
      <c r="M42" s="79"/>
      <c r="N42" s="79"/>
      <c r="O42" s="79"/>
      <c r="P42" s="79"/>
      <c r="Q42" s="79"/>
      <c r="R42" s="79"/>
      <c r="S42" s="79"/>
      <c r="T42" s="80"/>
      <c r="U42" s="147"/>
      <c r="X42" s="73"/>
      <c r="Y42" s="34"/>
      <c r="Z42" s="73"/>
      <c r="AA42" s="3"/>
    </row>
    <row r="43" spans="2:28" ht="29.25" customHeight="1">
      <c r="K43" s="76"/>
      <c r="L43" s="77"/>
      <c r="M43" s="77"/>
      <c r="N43" s="32" t="s">
        <v>82</v>
      </c>
      <c r="O43" s="32"/>
      <c r="P43" s="32"/>
      <c r="Q43" s="32"/>
      <c r="R43" s="32"/>
      <c r="S43" s="6"/>
      <c r="T43" s="144"/>
      <c r="U43" s="148"/>
      <c r="X43" s="20"/>
      <c r="Y43" s="18"/>
      <c r="Z43" s="18"/>
      <c r="AA43" s="3"/>
    </row>
    <row r="44" spans="2:28" ht="32.25" customHeight="1">
      <c r="K44" s="33"/>
      <c r="L44" s="32"/>
      <c r="M44" s="5" t="s">
        <v>45</v>
      </c>
      <c r="N44" s="5" t="s">
        <v>22</v>
      </c>
      <c r="O44" s="5" t="s">
        <v>44</v>
      </c>
      <c r="P44" s="81" t="s">
        <v>91</v>
      </c>
      <c r="Q44" s="16" t="s">
        <v>24</v>
      </c>
      <c r="R44" s="16" t="s">
        <v>23</v>
      </c>
      <c r="S44" s="30" t="s">
        <v>43</v>
      </c>
      <c r="T44" s="105" t="s">
        <v>42</v>
      </c>
      <c r="U44" s="149"/>
      <c r="X44" s="20"/>
      <c r="Y44" s="108" t="s">
        <v>22</v>
      </c>
      <c r="Z44" s="109" t="s">
        <v>24</v>
      </c>
      <c r="AA44" s="93"/>
      <c r="AB44" s="88"/>
    </row>
    <row r="45" spans="2:28" ht="20.100000000000001" customHeight="1">
      <c r="K45" s="311" t="s">
        <v>41</v>
      </c>
      <c r="L45" s="312"/>
      <c r="M45" s="31">
        <f t="shared" ref="M45:M50" si="0">+D5</f>
        <v>0</v>
      </c>
      <c r="N45" s="152" t="str">
        <f>IF(D5="","",原単位!$C$20)</f>
        <v/>
      </c>
      <c r="O45" s="113" t="s">
        <v>40</v>
      </c>
      <c r="P45" s="113" t="s">
        <v>20</v>
      </c>
      <c r="Q45" s="153" t="str">
        <f>IF(C5="","",LOOKUP(C5,Z$77:Z$82,AA$77:AA$82))</f>
        <v/>
      </c>
      <c r="R45" s="113" t="s">
        <v>33</v>
      </c>
      <c r="S45" s="114">
        <f t="shared" ref="S45:S62" si="1">SUM(N45:R45)</f>
        <v>0</v>
      </c>
      <c r="T45" s="115">
        <f t="shared" ref="T45:T50" si="2">+F5</f>
        <v>0</v>
      </c>
      <c r="U45" s="154">
        <f>ROUNDDOWN(S45*T45,0)</f>
        <v>0</v>
      </c>
      <c r="V45" s="116"/>
      <c r="X45" s="84" t="s">
        <v>94</v>
      </c>
      <c r="Y45" s="101" t="str">
        <f>IF($D5="","",ROUNDDOWN(+N45*$T45,1))</f>
        <v/>
      </c>
      <c r="Z45" s="110" t="str">
        <f>IF($D5="","",ROUNDDOWN(+Q45*$T45,1))</f>
        <v/>
      </c>
      <c r="AA45" s="24"/>
      <c r="AB45" s="24"/>
    </row>
    <row r="46" spans="2:28" ht="20.100000000000001" customHeight="1">
      <c r="K46" s="313"/>
      <c r="L46" s="314"/>
      <c r="M46" s="31">
        <f t="shared" si="0"/>
        <v>0</v>
      </c>
      <c r="N46" s="152" t="str">
        <f>IF(D6="","",原単位!$C$20)</f>
        <v/>
      </c>
      <c r="O46" s="113" t="s">
        <v>39</v>
      </c>
      <c r="P46" s="113" t="s">
        <v>20</v>
      </c>
      <c r="Q46" s="153" t="str">
        <f>IF(C6="","",LOOKUP(C6,Z$77:Z$82,AA$77:AA$82))</f>
        <v/>
      </c>
      <c r="R46" s="113" t="s">
        <v>20</v>
      </c>
      <c r="S46" s="114">
        <f>SUM(N46:R46)</f>
        <v>0</v>
      </c>
      <c r="T46" s="115">
        <f t="shared" si="2"/>
        <v>0</v>
      </c>
      <c r="U46" s="154">
        <f t="shared" ref="U46:U62" si="3">ROUNDDOWN(S46*T46,0)</f>
        <v>0</v>
      </c>
      <c r="V46" s="116"/>
      <c r="X46" s="84" t="s">
        <v>94</v>
      </c>
      <c r="Y46" s="101" t="str">
        <f>IF(D6="","",ROUNDDOWN(+N46*$T46,1))</f>
        <v/>
      </c>
      <c r="Z46" s="110" t="str">
        <f>IF($D6="","",ROUNDDOWN(+Q46*$T46,1))</f>
        <v/>
      </c>
      <c r="AA46" s="24"/>
      <c r="AB46" s="24"/>
    </row>
    <row r="47" spans="2:28" ht="20.100000000000001" customHeight="1">
      <c r="K47" s="313"/>
      <c r="L47" s="314"/>
      <c r="M47" s="31">
        <f t="shared" si="0"/>
        <v>0</v>
      </c>
      <c r="N47" s="152" t="str">
        <f>IF(D7="","",原単位!$C$20)</f>
        <v/>
      </c>
      <c r="O47" s="113" t="s">
        <v>36</v>
      </c>
      <c r="P47" s="113" t="s">
        <v>20</v>
      </c>
      <c r="Q47" s="153" t="str">
        <f t="shared" ref="Q47:Q50" si="4">IF(C7="","",LOOKUP(C7,Z$77:Z$82,AA$77:AA$82))</f>
        <v/>
      </c>
      <c r="R47" s="113" t="s">
        <v>38</v>
      </c>
      <c r="S47" s="114">
        <f t="shared" si="1"/>
        <v>0</v>
      </c>
      <c r="T47" s="115">
        <f t="shared" si="2"/>
        <v>0</v>
      </c>
      <c r="U47" s="154">
        <f t="shared" si="3"/>
        <v>0</v>
      </c>
      <c r="V47" s="116"/>
      <c r="X47" s="84" t="s">
        <v>94</v>
      </c>
      <c r="Y47" s="101" t="str">
        <f>IF(D7="","",ROUNDDOWN(+N47*$T47,1))</f>
        <v/>
      </c>
      <c r="Z47" s="110" t="str">
        <f t="shared" ref="Z47:Z50" si="5">IF($D7="","",ROUNDDOWN(+Q47*$T47,1))</f>
        <v/>
      </c>
      <c r="AA47" s="3"/>
      <c r="AB47" s="24"/>
    </row>
    <row r="48" spans="2:28" ht="20.100000000000001" customHeight="1">
      <c r="K48" s="313"/>
      <c r="L48" s="314"/>
      <c r="M48" s="31">
        <f t="shared" si="0"/>
        <v>0</v>
      </c>
      <c r="N48" s="152" t="str">
        <f>IF(D8="","",原単位!$C$20)</f>
        <v/>
      </c>
      <c r="O48" s="113" t="s">
        <v>38</v>
      </c>
      <c r="P48" s="113" t="s">
        <v>20</v>
      </c>
      <c r="Q48" s="153" t="str">
        <f t="shared" si="4"/>
        <v/>
      </c>
      <c r="R48" s="113" t="s">
        <v>37</v>
      </c>
      <c r="S48" s="114">
        <f t="shared" si="1"/>
        <v>0</v>
      </c>
      <c r="T48" s="115">
        <f t="shared" si="2"/>
        <v>0</v>
      </c>
      <c r="U48" s="154">
        <f t="shared" si="3"/>
        <v>0</v>
      </c>
      <c r="V48" s="116"/>
      <c r="X48" s="84" t="s">
        <v>94</v>
      </c>
      <c r="Y48" s="101" t="str">
        <f>IF(D8="","",ROUNDDOWN(+N48*$T48,1))</f>
        <v/>
      </c>
      <c r="Z48" s="110" t="str">
        <f t="shared" si="5"/>
        <v/>
      </c>
      <c r="AA48" s="3"/>
      <c r="AB48" s="24"/>
    </row>
    <row r="49" spans="11:28" ht="20.100000000000001" customHeight="1">
      <c r="K49" s="313"/>
      <c r="L49" s="314"/>
      <c r="M49" s="31">
        <f t="shared" si="0"/>
        <v>0</v>
      </c>
      <c r="N49" s="152" t="str">
        <f>IF(D9="","",原単位!$C$20)</f>
        <v/>
      </c>
      <c r="O49" s="113" t="s">
        <v>20</v>
      </c>
      <c r="P49" s="113" t="s">
        <v>20</v>
      </c>
      <c r="Q49" s="153" t="str">
        <f t="shared" si="4"/>
        <v/>
      </c>
      <c r="R49" s="113" t="s">
        <v>33</v>
      </c>
      <c r="S49" s="114">
        <f t="shared" si="1"/>
        <v>0</v>
      </c>
      <c r="T49" s="115">
        <f t="shared" si="2"/>
        <v>0</v>
      </c>
      <c r="U49" s="154">
        <f t="shared" si="3"/>
        <v>0</v>
      </c>
      <c r="V49" s="116"/>
      <c r="X49" s="84" t="s">
        <v>94</v>
      </c>
      <c r="Y49" s="101" t="str">
        <f>IF(D9="","",ROUNDDOWN(+N49*$T49,1))</f>
        <v/>
      </c>
      <c r="Z49" s="110" t="str">
        <f t="shared" si="5"/>
        <v/>
      </c>
      <c r="AA49" s="3"/>
      <c r="AB49" s="24"/>
    </row>
    <row r="50" spans="11:28" ht="20.100000000000001" customHeight="1">
      <c r="K50" s="315"/>
      <c r="L50" s="316"/>
      <c r="M50" s="31">
        <f t="shared" si="0"/>
        <v>0</v>
      </c>
      <c r="N50" s="152" t="str">
        <f>IF(D10="","",原単位!$C$20)</f>
        <v/>
      </c>
      <c r="O50" s="113" t="s">
        <v>31</v>
      </c>
      <c r="P50" s="113" t="s">
        <v>20</v>
      </c>
      <c r="Q50" s="153" t="str">
        <f t="shared" si="4"/>
        <v/>
      </c>
      <c r="R50" s="113" t="s">
        <v>36</v>
      </c>
      <c r="S50" s="114">
        <f t="shared" si="1"/>
        <v>0</v>
      </c>
      <c r="T50" s="115">
        <f t="shared" si="2"/>
        <v>0</v>
      </c>
      <c r="U50" s="154">
        <f t="shared" si="3"/>
        <v>0</v>
      </c>
      <c r="V50" s="116"/>
      <c r="X50" s="84" t="s">
        <v>94</v>
      </c>
      <c r="Y50" s="101" t="str">
        <f>IF(D10="","",ROUNDDOWN(+N50*$T50,1))</f>
        <v/>
      </c>
      <c r="Z50" s="110" t="str">
        <f t="shared" si="5"/>
        <v/>
      </c>
      <c r="AA50" s="3"/>
      <c r="AB50" s="24"/>
    </row>
    <row r="51" spans="11:28" ht="20.100000000000001" customHeight="1">
      <c r="K51" s="317" t="s">
        <v>35</v>
      </c>
      <c r="L51" s="317" t="s">
        <v>34</v>
      </c>
      <c r="M51" s="31">
        <f>D5</f>
        <v>0</v>
      </c>
      <c r="N51" s="152" t="str">
        <f>IF(D5="","",原単位!$C$20)</f>
        <v/>
      </c>
      <c r="O51" s="274" t="str">
        <f t="shared" ref="O51:O56" si="6">IF(D5="","",VLOOKUP(M51,原単位非,3))</f>
        <v/>
      </c>
      <c r="P51" s="274" t="str">
        <f t="shared" ref="P51:P56" si="7">IF(D5="","",VLOOKUP(M51,原単位非,4))</f>
        <v/>
      </c>
      <c r="Q51" s="113" t="s">
        <v>31</v>
      </c>
      <c r="R51" s="113" t="s">
        <v>20</v>
      </c>
      <c r="S51" s="114">
        <f>SUM(N51:R51)</f>
        <v>0</v>
      </c>
      <c r="T51" s="115">
        <f t="shared" ref="T51:T56" si="8">+F5</f>
        <v>0</v>
      </c>
      <c r="U51" s="154">
        <f t="shared" si="3"/>
        <v>0</v>
      </c>
      <c r="V51" s="116"/>
      <c r="X51" s="84" t="s">
        <v>93</v>
      </c>
      <c r="Y51" s="101" t="str">
        <f t="shared" ref="Y51:Y56" si="9">IF($D5="","",ROUNDDOWN(+N51*$T51,1))</f>
        <v/>
      </c>
      <c r="Z51" s="159"/>
    </row>
    <row r="52" spans="11:28" ht="20.100000000000001" customHeight="1">
      <c r="K52" s="318"/>
      <c r="L52" s="318"/>
      <c r="M52" s="31">
        <f t="shared" ref="M52:M56" si="10">+D6</f>
        <v>0</v>
      </c>
      <c r="N52" s="152" t="str">
        <f>IF(D6="","",原単位!$C$20)</f>
        <v/>
      </c>
      <c r="O52" s="274" t="str">
        <f>IF(D6="","",VLOOKUP(M52,原単位非,3))</f>
        <v/>
      </c>
      <c r="P52" s="274" t="str">
        <f t="shared" si="7"/>
        <v/>
      </c>
      <c r="Q52" s="113" t="s">
        <v>20</v>
      </c>
      <c r="R52" s="113" t="s">
        <v>20</v>
      </c>
      <c r="S52" s="114">
        <f t="shared" si="1"/>
        <v>0</v>
      </c>
      <c r="T52" s="115">
        <f t="shared" si="8"/>
        <v>0</v>
      </c>
      <c r="U52" s="154">
        <f t="shared" si="3"/>
        <v>0</v>
      </c>
      <c r="V52" s="116"/>
      <c r="X52" s="84" t="s">
        <v>93</v>
      </c>
      <c r="Y52" s="101" t="str">
        <f t="shared" si="9"/>
        <v/>
      </c>
      <c r="Z52" s="159"/>
    </row>
    <row r="53" spans="11:28" ht="20.100000000000001" customHeight="1">
      <c r="K53" s="318"/>
      <c r="L53" s="318"/>
      <c r="M53" s="31">
        <f t="shared" si="10"/>
        <v>0</v>
      </c>
      <c r="N53" s="152" t="str">
        <f>IF(D7="","",原単位!$C$20)</f>
        <v/>
      </c>
      <c r="O53" s="274" t="str">
        <f t="shared" si="6"/>
        <v/>
      </c>
      <c r="P53" s="274" t="str">
        <f t="shared" si="7"/>
        <v/>
      </c>
      <c r="Q53" s="113" t="s">
        <v>20</v>
      </c>
      <c r="R53" s="113" t="s">
        <v>20</v>
      </c>
      <c r="S53" s="114">
        <f t="shared" si="1"/>
        <v>0</v>
      </c>
      <c r="T53" s="115">
        <f t="shared" si="8"/>
        <v>0</v>
      </c>
      <c r="U53" s="154">
        <f t="shared" si="3"/>
        <v>0</v>
      </c>
      <c r="V53" s="116"/>
      <c r="X53" s="84" t="s">
        <v>93</v>
      </c>
      <c r="Y53" s="101" t="str">
        <f t="shared" si="9"/>
        <v/>
      </c>
      <c r="Z53" s="159"/>
    </row>
    <row r="54" spans="11:28" ht="20.100000000000001" customHeight="1">
      <c r="K54" s="318"/>
      <c r="L54" s="318"/>
      <c r="M54" s="31">
        <f t="shared" si="10"/>
        <v>0</v>
      </c>
      <c r="N54" s="152" t="str">
        <f>IF(D8="","",原単位!$C$20)</f>
        <v/>
      </c>
      <c r="O54" s="274" t="str">
        <f t="shared" si="6"/>
        <v/>
      </c>
      <c r="P54" s="274" t="str">
        <f t="shared" si="7"/>
        <v/>
      </c>
      <c r="Q54" s="113" t="s">
        <v>20</v>
      </c>
      <c r="R54" s="113" t="s">
        <v>30</v>
      </c>
      <c r="S54" s="114">
        <f t="shared" si="1"/>
        <v>0</v>
      </c>
      <c r="T54" s="115">
        <f t="shared" si="8"/>
        <v>0</v>
      </c>
      <c r="U54" s="154">
        <f t="shared" si="3"/>
        <v>0</v>
      </c>
      <c r="V54" s="116"/>
      <c r="X54" s="84" t="s">
        <v>93</v>
      </c>
      <c r="Y54" s="101" t="str">
        <f t="shared" si="9"/>
        <v/>
      </c>
      <c r="Z54" s="159"/>
    </row>
    <row r="55" spans="11:28" ht="20.100000000000001" customHeight="1">
      <c r="K55" s="318"/>
      <c r="L55" s="318"/>
      <c r="M55" s="31">
        <f t="shared" si="10"/>
        <v>0</v>
      </c>
      <c r="N55" s="152" t="str">
        <f>IF(D9="","",原単位!$C$20)</f>
        <v/>
      </c>
      <c r="O55" s="274" t="str">
        <f t="shared" si="6"/>
        <v/>
      </c>
      <c r="P55" s="274" t="str">
        <f t="shared" si="7"/>
        <v/>
      </c>
      <c r="Q55" s="113" t="s">
        <v>20</v>
      </c>
      <c r="R55" s="113" t="s">
        <v>20</v>
      </c>
      <c r="S55" s="114">
        <f t="shared" si="1"/>
        <v>0</v>
      </c>
      <c r="T55" s="115">
        <f t="shared" si="8"/>
        <v>0</v>
      </c>
      <c r="U55" s="154">
        <f t="shared" si="3"/>
        <v>0</v>
      </c>
      <c r="V55" s="116"/>
      <c r="X55" s="84" t="s">
        <v>93</v>
      </c>
      <c r="Y55" s="101" t="str">
        <f t="shared" si="9"/>
        <v/>
      </c>
      <c r="Z55" s="159"/>
    </row>
    <row r="56" spans="11:28" ht="20.100000000000001" customHeight="1">
      <c r="K56" s="318"/>
      <c r="L56" s="327"/>
      <c r="M56" s="31">
        <f t="shared" si="10"/>
        <v>0</v>
      </c>
      <c r="N56" s="152" t="str">
        <f>IF(D10="","",原単位!$C$20)</f>
        <v/>
      </c>
      <c r="O56" s="274" t="str">
        <f t="shared" si="6"/>
        <v/>
      </c>
      <c r="P56" s="274" t="str">
        <f t="shared" si="7"/>
        <v/>
      </c>
      <c r="Q56" s="113" t="s">
        <v>20</v>
      </c>
      <c r="R56" s="113" t="s">
        <v>30</v>
      </c>
      <c r="S56" s="114">
        <f>SUM(N56:R56)</f>
        <v>0</v>
      </c>
      <c r="T56" s="115">
        <f t="shared" si="8"/>
        <v>0</v>
      </c>
      <c r="U56" s="154">
        <f t="shared" si="3"/>
        <v>0</v>
      </c>
      <c r="V56" s="116"/>
      <c r="X56" s="84" t="s">
        <v>93</v>
      </c>
      <c r="Y56" s="101" t="str">
        <f t="shared" si="9"/>
        <v/>
      </c>
      <c r="Z56" s="159"/>
      <c r="AA56" t="s">
        <v>92</v>
      </c>
      <c r="AB56" s="3"/>
    </row>
    <row r="57" spans="11:28" ht="20.100000000000001" customHeight="1">
      <c r="K57" s="318"/>
      <c r="L57" s="317" t="s">
        <v>32</v>
      </c>
      <c r="M57" s="31">
        <f>D5</f>
        <v>0</v>
      </c>
      <c r="N57" s="113" t="s">
        <v>20</v>
      </c>
      <c r="O57" s="113" t="s">
        <v>20</v>
      </c>
      <c r="P57" s="113" t="s">
        <v>20</v>
      </c>
      <c r="Q57" s="113" t="s">
        <v>30</v>
      </c>
      <c r="R57" s="153" t="str">
        <f>IF(D5="","",VLOOKUP(M57,原単位非,2))</f>
        <v/>
      </c>
      <c r="S57" s="155">
        <f>SUM(N57:R57)</f>
        <v>0</v>
      </c>
      <c r="T57" s="115">
        <f t="shared" ref="T57:T62" si="11">+F5</f>
        <v>0</v>
      </c>
      <c r="U57" s="154">
        <f>ROUNDDOWN(S57*T57,0)</f>
        <v>0</v>
      </c>
      <c r="V57" s="116"/>
      <c r="X57" s="20"/>
      <c r="Y57" s="111"/>
      <c r="Z57" s="112" t="s">
        <v>93</v>
      </c>
      <c r="AA57" s="101" t="str">
        <f t="shared" ref="AA57:AA62" si="12">IF($D5="","",ROUNDDOWN(+R57*$T57,1))</f>
        <v/>
      </c>
      <c r="AB57" s="94"/>
    </row>
    <row r="58" spans="11:28" ht="20.100000000000001" customHeight="1">
      <c r="K58" s="318"/>
      <c r="L58" s="318"/>
      <c r="M58" s="31">
        <f t="shared" ref="M58:M62" si="13">+D6</f>
        <v>0</v>
      </c>
      <c r="N58" s="113" t="s">
        <v>30</v>
      </c>
      <c r="O58" s="113" t="s">
        <v>20</v>
      </c>
      <c r="P58" s="113" t="s">
        <v>20</v>
      </c>
      <c r="Q58" s="113" t="s">
        <v>20</v>
      </c>
      <c r="R58" s="153" t="str">
        <f t="shared" ref="R58:R62" si="14">IF(D6="","",VLOOKUP(M58,原単位非,2))</f>
        <v/>
      </c>
      <c r="S58" s="155">
        <f t="shared" si="1"/>
        <v>0</v>
      </c>
      <c r="T58" s="115">
        <f t="shared" si="11"/>
        <v>0</v>
      </c>
      <c r="U58" s="154">
        <f t="shared" si="3"/>
        <v>0</v>
      </c>
      <c r="V58" s="116"/>
      <c r="X58" s="20"/>
      <c r="Y58" s="18"/>
      <c r="Z58" s="84" t="s">
        <v>93</v>
      </c>
      <c r="AA58" s="101" t="str">
        <f t="shared" si="12"/>
        <v/>
      </c>
      <c r="AB58" s="94"/>
    </row>
    <row r="59" spans="11:28" ht="20.100000000000001" customHeight="1">
      <c r="K59" s="318"/>
      <c r="L59" s="318"/>
      <c r="M59" s="31">
        <f t="shared" si="13"/>
        <v>0</v>
      </c>
      <c r="N59" s="113" t="s">
        <v>20</v>
      </c>
      <c r="O59" s="113" t="s">
        <v>20</v>
      </c>
      <c r="P59" s="113" t="s">
        <v>20</v>
      </c>
      <c r="Q59" s="113" t="s">
        <v>30</v>
      </c>
      <c r="R59" s="153" t="str">
        <f t="shared" si="14"/>
        <v/>
      </c>
      <c r="S59" s="155">
        <f t="shared" si="1"/>
        <v>0</v>
      </c>
      <c r="T59" s="115">
        <f t="shared" si="11"/>
        <v>0</v>
      </c>
      <c r="U59" s="154">
        <f t="shared" si="3"/>
        <v>0</v>
      </c>
      <c r="V59" s="116"/>
      <c r="X59" s="20"/>
      <c r="Y59" s="18"/>
      <c r="Z59" s="84" t="s">
        <v>93</v>
      </c>
      <c r="AA59" s="101" t="str">
        <f t="shared" si="12"/>
        <v/>
      </c>
      <c r="AB59" s="94"/>
    </row>
    <row r="60" spans="11:28" ht="20.100000000000001" customHeight="1">
      <c r="K60" s="318"/>
      <c r="L60" s="318"/>
      <c r="M60" s="31">
        <f t="shared" si="13"/>
        <v>0</v>
      </c>
      <c r="N60" s="113" t="s">
        <v>20</v>
      </c>
      <c r="O60" s="113" t="s">
        <v>20</v>
      </c>
      <c r="P60" s="113" t="s">
        <v>20</v>
      </c>
      <c r="Q60" s="113" t="s">
        <v>31</v>
      </c>
      <c r="R60" s="153" t="str">
        <f t="shared" si="14"/>
        <v/>
      </c>
      <c r="S60" s="155">
        <f t="shared" si="1"/>
        <v>0</v>
      </c>
      <c r="T60" s="115">
        <f t="shared" si="11"/>
        <v>0</v>
      </c>
      <c r="U60" s="154">
        <f t="shared" si="3"/>
        <v>0</v>
      </c>
      <c r="V60" s="116"/>
      <c r="X60" s="20"/>
      <c r="Y60" s="18"/>
      <c r="Z60" s="84" t="s">
        <v>93</v>
      </c>
      <c r="AA60" s="101" t="str">
        <f t="shared" si="12"/>
        <v/>
      </c>
      <c r="AB60" s="94"/>
    </row>
    <row r="61" spans="11:28" ht="20.100000000000001" customHeight="1">
      <c r="K61" s="318"/>
      <c r="L61" s="318"/>
      <c r="M61" s="31">
        <f t="shared" si="13"/>
        <v>0</v>
      </c>
      <c r="N61" s="113" t="s">
        <v>20</v>
      </c>
      <c r="O61" s="113" t="s">
        <v>30</v>
      </c>
      <c r="P61" s="113" t="s">
        <v>20</v>
      </c>
      <c r="Q61" s="113" t="s">
        <v>29</v>
      </c>
      <c r="R61" s="153" t="str">
        <f t="shared" si="14"/>
        <v/>
      </c>
      <c r="S61" s="155">
        <f t="shared" si="1"/>
        <v>0</v>
      </c>
      <c r="T61" s="115">
        <f t="shared" si="11"/>
        <v>0</v>
      </c>
      <c r="U61" s="154">
        <f t="shared" si="3"/>
        <v>0</v>
      </c>
      <c r="V61" s="116"/>
      <c r="X61" s="20"/>
      <c r="Y61" s="18"/>
      <c r="Z61" s="84" t="s">
        <v>93</v>
      </c>
      <c r="AA61" s="101" t="str">
        <f t="shared" si="12"/>
        <v/>
      </c>
      <c r="AB61" s="94"/>
    </row>
    <row r="62" spans="11:28" ht="20.100000000000001" customHeight="1" thickBot="1">
      <c r="K62" s="319"/>
      <c r="L62" s="319"/>
      <c r="M62" s="29">
        <f t="shared" si="13"/>
        <v>0</v>
      </c>
      <c r="N62" s="117" t="s">
        <v>29</v>
      </c>
      <c r="O62" s="117" t="s">
        <v>20</v>
      </c>
      <c r="P62" s="117" t="s">
        <v>20</v>
      </c>
      <c r="Q62" s="117" t="s">
        <v>20</v>
      </c>
      <c r="R62" s="156" t="str">
        <f t="shared" si="14"/>
        <v/>
      </c>
      <c r="S62" s="157">
        <f t="shared" si="1"/>
        <v>0</v>
      </c>
      <c r="T62" s="118">
        <f t="shared" si="11"/>
        <v>0</v>
      </c>
      <c r="U62" s="154">
        <f t="shared" si="3"/>
        <v>0</v>
      </c>
      <c r="V62" s="116"/>
      <c r="X62" s="20"/>
      <c r="Y62" s="18"/>
      <c r="Z62" s="84" t="s">
        <v>93</v>
      </c>
      <c r="AA62" s="101" t="str">
        <f t="shared" si="12"/>
        <v/>
      </c>
      <c r="AB62" s="94"/>
    </row>
    <row r="63" spans="11:28" ht="20.100000000000001" customHeight="1" thickTop="1" thickBot="1">
      <c r="K63" s="307"/>
      <c r="L63" s="307"/>
      <c r="M63" s="28">
        <f>G1</f>
        <v>0</v>
      </c>
      <c r="N63" s="119"/>
      <c r="O63" s="138"/>
      <c r="P63" s="302" t="s">
        <v>83</v>
      </c>
      <c r="Q63" s="303"/>
      <c r="R63" s="303"/>
      <c r="S63" s="303"/>
      <c r="T63" s="145" t="s">
        <v>103</v>
      </c>
      <c r="V63" s="146"/>
      <c r="X63" s="20"/>
      <c r="Y63" s="18"/>
      <c r="Z63" s="18"/>
      <c r="AA63" s="3"/>
      <c r="AB63" s="3"/>
    </row>
    <row r="64" spans="11:28" ht="20.100000000000001" customHeight="1" thickTop="1">
      <c r="K64" s="307"/>
      <c r="L64" s="307"/>
      <c r="M64" s="89"/>
      <c r="N64" s="125"/>
      <c r="O64" s="125"/>
      <c r="P64" s="120" t="s">
        <v>21</v>
      </c>
      <c r="Q64" s="121"/>
      <c r="R64" s="122" t="s">
        <v>28</v>
      </c>
      <c r="S64" s="123"/>
      <c r="T64" s="124">
        <f>SUM(U45:U50)</f>
        <v>0</v>
      </c>
      <c r="V64" s="116"/>
      <c r="X64" s="20"/>
      <c r="Y64" s="18"/>
      <c r="Z64" s="18"/>
      <c r="AA64" s="3"/>
    </row>
    <row r="65" spans="11:27" ht="20.100000000000001" customHeight="1">
      <c r="K65" s="307"/>
      <c r="L65" s="307"/>
      <c r="M65" s="90"/>
      <c r="N65" s="125"/>
      <c r="O65" s="125"/>
      <c r="P65" s="126" t="s">
        <v>27</v>
      </c>
      <c r="Q65" s="127"/>
      <c r="R65" s="128" t="s">
        <v>26</v>
      </c>
      <c r="S65" s="129"/>
      <c r="T65" s="304">
        <f>SUM(U51:U62)</f>
        <v>0</v>
      </c>
      <c r="V65" s="116"/>
      <c r="X65" s="20"/>
      <c r="Y65" s="18"/>
      <c r="Z65" s="18"/>
      <c r="AA65" s="3"/>
    </row>
    <row r="66" spans="11:27" ht="20.100000000000001" customHeight="1">
      <c r="K66" s="26"/>
      <c r="L66" s="26"/>
      <c r="M66" s="90"/>
      <c r="N66" s="125"/>
      <c r="O66" s="125"/>
      <c r="P66" s="130"/>
      <c r="Q66" s="127"/>
      <c r="R66" s="128" t="s">
        <v>25</v>
      </c>
      <c r="S66" s="129"/>
      <c r="T66" s="305"/>
      <c r="V66" s="116"/>
      <c r="X66" s="20"/>
      <c r="Y66" s="18"/>
      <c r="Z66" s="18"/>
      <c r="AA66" s="3"/>
    </row>
    <row r="67" spans="11:27" ht="23.25" customHeight="1">
      <c r="N67" s="116"/>
      <c r="O67" s="116"/>
      <c r="P67" s="127"/>
      <c r="Q67" s="128" t="s">
        <v>95</v>
      </c>
      <c r="R67" s="128"/>
      <c r="S67" s="129"/>
      <c r="T67" s="131">
        <f>+T65-T64</f>
        <v>0</v>
      </c>
      <c r="U67" s="132"/>
      <c r="V67" s="132"/>
      <c r="W67" s="74"/>
      <c r="X67" s="20"/>
      <c r="Y67" s="18"/>
      <c r="Z67" s="18"/>
      <c r="AA67" s="3"/>
    </row>
    <row r="68" spans="11:27" ht="23.25" customHeight="1">
      <c r="K68" s="3"/>
      <c r="L68" s="3"/>
      <c r="M68" s="3"/>
      <c r="N68" s="134"/>
      <c r="O68" s="134"/>
      <c r="P68" s="134"/>
      <c r="Q68" s="134"/>
      <c r="R68" s="132"/>
      <c r="S68" s="133"/>
      <c r="T68" s="116"/>
      <c r="U68" s="132"/>
      <c r="V68" s="132"/>
      <c r="W68" s="27"/>
      <c r="X68" s="20"/>
      <c r="Y68" s="18"/>
      <c r="Z68" s="18"/>
      <c r="AA68" s="3"/>
    </row>
    <row r="69" spans="11:27" ht="31.5" customHeight="1">
      <c r="K69" s="3"/>
      <c r="L69" s="3"/>
      <c r="M69" s="3"/>
      <c r="N69" s="135"/>
      <c r="O69" s="136"/>
      <c r="P69" s="136"/>
      <c r="Q69" s="136"/>
      <c r="R69" s="137"/>
      <c r="S69" s="134"/>
      <c r="T69" s="134"/>
      <c r="U69" s="132"/>
      <c r="V69" s="132"/>
      <c r="W69" s="27"/>
      <c r="X69" s="20"/>
      <c r="Y69" s="18"/>
      <c r="Z69" s="18"/>
      <c r="AA69" s="3"/>
    </row>
    <row r="70" spans="11:27" ht="19.5" customHeight="1">
      <c r="K70" s="307"/>
      <c r="L70" s="307"/>
      <c r="M70" s="25"/>
      <c r="N70" s="138"/>
      <c r="O70" s="139"/>
      <c r="P70" s="138"/>
      <c r="Q70" s="135"/>
      <c r="R70" s="140"/>
      <c r="S70" s="134"/>
      <c r="T70" s="138"/>
      <c r="U70" s="141"/>
      <c r="V70" s="142"/>
      <c r="W70" s="21"/>
      <c r="X70" s="20"/>
      <c r="Y70" s="18"/>
      <c r="Z70" s="18"/>
      <c r="AA70" s="3"/>
    </row>
    <row r="71" spans="11:27" ht="19.5" customHeight="1">
      <c r="K71" s="307"/>
      <c r="L71" s="307"/>
      <c r="M71" s="25"/>
      <c r="N71" s="138"/>
      <c r="O71" s="138"/>
      <c r="P71" s="138"/>
      <c r="Q71" s="138"/>
      <c r="R71" s="306"/>
      <c r="S71" s="134"/>
      <c r="T71" s="138"/>
      <c r="U71" s="141"/>
      <c r="V71" s="142"/>
      <c r="W71" s="308"/>
      <c r="X71" s="20"/>
      <c r="Y71" s="18"/>
      <c r="Z71" s="18"/>
      <c r="AA71" s="3"/>
    </row>
    <row r="72" spans="11:27" ht="19.5" customHeight="1">
      <c r="K72" s="307"/>
      <c r="L72" s="307"/>
      <c r="M72" s="25"/>
      <c r="N72" s="138"/>
      <c r="O72" s="138"/>
      <c r="P72" s="143"/>
      <c r="Q72" s="138"/>
      <c r="R72" s="306"/>
      <c r="S72" s="134"/>
      <c r="T72" s="138"/>
      <c r="U72" s="141"/>
      <c r="V72" s="142"/>
      <c r="W72" s="308"/>
      <c r="X72" s="20"/>
      <c r="Y72" s="18"/>
      <c r="Z72" s="18"/>
      <c r="AA72" s="3"/>
    </row>
    <row r="73" spans="11:27" ht="19.5" customHeight="1">
      <c r="K73" s="83"/>
      <c r="L73" s="83"/>
      <c r="M73" s="25"/>
      <c r="N73" s="24"/>
      <c r="O73" s="24"/>
      <c r="P73" s="3"/>
      <c r="Q73" s="24"/>
      <c r="R73" s="91"/>
      <c r="S73" s="3"/>
      <c r="T73" s="24"/>
      <c r="U73" s="23"/>
      <c r="V73" s="22"/>
      <c r="W73" s="21"/>
      <c r="X73" s="20"/>
      <c r="Y73" s="18"/>
      <c r="Z73" s="18"/>
      <c r="AA73" s="3"/>
    </row>
    <row r="74" spans="11:27">
      <c r="K74" s="3"/>
      <c r="L74" s="3"/>
      <c r="M74" s="3"/>
      <c r="N74" s="3"/>
      <c r="O74" s="3"/>
      <c r="P74" s="3"/>
      <c r="Q74" s="3"/>
      <c r="R74" s="3"/>
      <c r="S74" s="3"/>
      <c r="W74" s="3"/>
      <c r="X74" s="20"/>
      <c r="Y74" s="18"/>
      <c r="Z74" s="18"/>
      <c r="AA74" s="3"/>
    </row>
    <row r="75" spans="11:27" ht="29.25" customHeight="1">
      <c r="N75" s="309" t="s">
        <v>19</v>
      </c>
      <c r="O75" s="309"/>
      <c r="P75" s="309"/>
      <c r="Q75" s="309"/>
      <c r="R75" s="309"/>
      <c r="S75" s="309"/>
      <c r="W75" s="3"/>
      <c r="X75" s="19"/>
      <c r="Y75" s="18"/>
      <c r="Z75" s="18"/>
      <c r="AA75" s="3"/>
    </row>
    <row r="76" spans="11:27" ht="44.25" customHeight="1">
      <c r="K76" s="310" t="s">
        <v>18</v>
      </c>
      <c r="L76" s="310"/>
      <c r="M76" s="310"/>
      <c r="N76" s="17" t="s">
        <v>17</v>
      </c>
      <c r="O76" s="17" t="s">
        <v>16</v>
      </c>
      <c r="P76" s="17" t="s">
        <v>15</v>
      </c>
      <c r="Q76" s="17" t="s">
        <v>14</v>
      </c>
      <c r="R76" s="5" t="s">
        <v>13</v>
      </c>
      <c r="S76" s="16" t="s">
        <v>12</v>
      </c>
      <c r="T76" s="82" t="s">
        <v>84</v>
      </c>
      <c r="V76" s="95"/>
      <c r="W76" s="3"/>
      <c r="X76" s="13"/>
      <c r="Y76" s="15" t="s">
        <v>11</v>
      </c>
      <c r="AA76" s="14" t="s">
        <v>10</v>
      </c>
    </row>
    <row r="77" spans="11:27" ht="19.5" customHeight="1">
      <c r="K77" s="4">
        <f t="shared" ref="K77:K86" si="15">+C16</f>
        <v>0</v>
      </c>
      <c r="L77" s="301">
        <f t="shared" ref="L77:L86" si="16">+D16</f>
        <v>0</v>
      </c>
      <c r="M77" s="301"/>
      <c r="N77" s="176">
        <f t="shared" ref="N77:N86" si="17">+E16</f>
        <v>0</v>
      </c>
      <c r="O77" s="177">
        <f t="shared" ref="O77:O86" si="18">+F16</f>
        <v>0</v>
      </c>
      <c r="P77" s="178">
        <f t="shared" ref="P77:P86" si="19">+G16</f>
        <v>0</v>
      </c>
      <c r="Q77" s="5">
        <f>+H16</f>
        <v>0</v>
      </c>
      <c r="R77" s="9">
        <f t="shared" ref="R77:R86" si="20">+I16</f>
        <v>0</v>
      </c>
      <c r="S77" s="8" t="str">
        <f>IF(G16="","",IF(AND(R77&gt;0,R77&lt;=1),INT(Y77*R77),INT(Y77)))</f>
        <v/>
      </c>
      <c r="T77" s="92" t="str">
        <f t="shared" ref="T77:T86" si="21">IF(G16="","",ROUNDDOWN(+S77*0.47/1000,3))</f>
        <v/>
      </c>
      <c r="V77" s="96"/>
      <c r="W77" s="3"/>
      <c r="X77" s="13"/>
      <c r="Y77" s="7" t="str">
        <f>IF(G16="","",IF(Q77="○",(0.0564*EXP(2.7518*O77/N77))*P77/O77,(0.4138*(O77/N77)+0.4307)*P77/O77))</f>
        <v/>
      </c>
      <c r="Z77" s="12">
        <v>1</v>
      </c>
      <c r="AA77" s="162">
        <f>SUMIF(K$77:K$86,1,T$77:T$86)</f>
        <v>0</v>
      </c>
    </row>
    <row r="78" spans="11:27" ht="20.100000000000001" customHeight="1">
      <c r="K78" s="4">
        <f t="shared" si="15"/>
        <v>0</v>
      </c>
      <c r="L78" s="301">
        <f t="shared" si="16"/>
        <v>0</v>
      </c>
      <c r="M78" s="301"/>
      <c r="N78" s="176">
        <f t="shared" si="17"/>
        <v>0</v>
      </c>
      <c r="O78" s="177">
        <f t="shared" si="18"/>
        <v>0</v>
      </c>
      <c r="P78" s="178">
        <f t="shared" si="19"/>
        <v>0</v>
      </c>
      <c r="Q78" s="5">
        <f t="shared" ref="Q78:Q86" si="22">+H17</f>
        <v>0</v>
      </c>
      <c r="R78" s="85">
        <f t="shared" si="20"/>
        <v>0</v>
      </c>
      <c r="S78" s="8" t="str">
        <f>IF(G17="","",IF(AND(R78&gt;0,R78&lt;=1),INT(Y78*R78),INT(Y78)))</f>
        <v/>
      </c>
      <c r="T78" s="92" t="str">
        <f t="shared" si="21"/>
        <v/>
      </c>
      <c r="V78" s="96"/>
      <c r="W78" s="3"/>
      <c r="X78" s="3"/>
      <c r="Y78" s="7" t="str">
        <f t="shared" ref="Y78:Y86" si="23">IF(G17="","",IF(Q78="○",(0.0564*EXP(2.7518*O78/N78))*P78/O78,(0.4138*(O78/N78)+0.4307)*P78/O78))</f>
        <v/>
      </c>
      <c r="Z78" s="11">
        <v>2</v>
      </c>
      <c r="AA78" s="10">
        <f>SUMIF(K$77:K$86,2,T$77:T$86)</f>
        <v>0</v>
      </c>
    </row>
    <row r="79" spans="11:27" ht="20.100000000000001" customHeight="1">
      <c r="K79" s="4">
        <f t="shared" si="15"/>
        <v>0</v>
      </c>
      <c r="L79" s="301">
        <f t="shared" si="16"/>
        <v>0</v>
      </c>
      <c r="M79" s="301"/>
      <c r="N79" s="176">
        <f t="shared" si="17"/>
        <v>0</v>
      </c>
      <c r="O79" s="177">
        <f t="shared" si="18"/>
        <v>0</v>
      </c>
      <c r="P79" s="178">
        <f t="shared" si="19"/>
        <v>0</v>
      </c>
      <c r="Q79" s="5">
        <f t="shared" si="22"/>
        <v>0</v>
      </c>
      <c r="R79" s="85">
        <f t="shared" si="20"/>
        <v>0</v>
      </c>
      <c r="S79" s="8" t="str">
        <f>IF(G18="","",IF(AND(R79&gt;0,R79&lt;=1),INT(Y79*R79),INT(Y79)))</f>
        <v/>
      </c>
      <c r="T79" s="92" t="str">
        <f t="shared" si="21"/>
        <v/>
      </c>
      <c r="V79" s="96"/>
      <c r="W79" s="3"/>
      <c r="X79" s="3"/>
      <c r="Y79" s="7" t="str">
        <f t="shared" si="23"/>
        <v/>
      </c>
      <c r="Z79" s="11">
        <v>3</v>
      </c>
      <c r="AA79" s="10">
        <f>SUMIF(K$77:K$86,3,T$77:T$86)</f>
        <v>0</v>
      </c>
    </row>
    <row r="80" spans="11:27" ht="20.100000000000001" customHeight="1">
      <c r="K80" s="4">
        <f t="shared" si="15"/>
        <v>0</v>
      </c>
      <c r="L80" s="301">
        <f t="shared" si="16"/>
        <v>0</v>
      </c>
      <c r="M80" s="301"/>
      <c r="N80" s="176">
        <f t="shared" si="17"/>
        <v>0</v>
      </c>
      <c r="O80" s="177">
        <f t="shared" si="18"/>
        <v>0</v>
      </c>
      <c r="P80" s="178">
        <f t="shared" si="19"/>
        <v>0</v>
      </c>
      <c r="Q80" s="5">
        <f t="shared" si="22"/>
        <v>0</v>
      </c>
      <c r="R80" s="85">
        <f t="shared" si="20"/>
        <v>0</v>
      </c>
      <c r="S80" s="8" t="str">
        <f t="shared" ref="S80:S86" si="24">IF(G19="","",IF(AND(R80&gt;0,R80&lt;=1),INT(Y80*R80),INT(Y80)))</f>
        <v/>
      </c>
      <c r="T80" s="92" t="str">
        <f t="shared" si="21"/>
        <v/>
      </c>
      <c r="V80" s="96"/>
      <c r="W80" s="3"/>
      <c r="X80" s="3"/>
      <c r="Y80" s="7" t="str">
        <f t="shared" si="23"/>
        <v/>
      </c>
      <c r="Z80" s="11">
        <v>4</v>
      </c>
      <c r="AA80" s="10">
        <f>SUMIF(K$77:K$86,4,T$77:T$86)</f>
        <v>0</v>
      </c>
    </row>
    <row r="81" spans="11:36" ht="20.100000000000001" customHeight="1">
      <c r="K81" s="4">
        <f t="shared" si="15"/>
        <v>0</v>
      </c>
      <c r="L81" s="301">
        <f t="shared" si="16"/>
        <v>0</v>
      </c>
      <c r="M81" s="301"/>
      <c r="N81" s="176">
        <f t="shared" si="17"/>
        <v>0</v>
      </c>
      <c r="O81" s="177">
        <f t="shared" si="18"/>
        <v>0</v>
      </c>
      <c r="P81" s="178">
        <f t="shared" si="19"/>
        <v>0</v>
      </c>
      <c r="Q81" s="5">
        <f t="shared" si="22"/>
        <v>0</v>
      </c>
      <c r="R81" s="85">
        <f t="shared" si="20"/>
        <v>0</v>
      </c>
      <c r="S81" s="8" t="str">
        <f t="shared" si="24"/>
        <v/>
      </c>
      <c r="T81" s="92" t="str">
        <f t="shared" si="21"/>
        <v/>
      </c>
      <c r="V81" s="96"/>
      <c r="Y81" s="7" t="str">
        <f t="shared" si="23"/>
        <v/>
      </c>
      <c r="Z81" s="161">
        <v>5</v>
      </c>
      <c r="AA81" s="10">
        <f>SUMIF(K$77:K$86,5,T$77:T$86)</f>
        <v>0</v>
      </c>
    </row>
    <row r="82" spans="11:36" ht="20.100000000000001" customHeight="1">
      <c r="K82" s="4">
        <f t="shared" si="15"/>
        <v>0</v>
      </c>
      <c r="L82" s="301">
        <f t="shared" si="16"/>
        <v>0</v>
      </c>
      <c r="M82" s="301"/>
      <c r="N82" s="176">
        <f t="shared" si="17"/>
        <v>0</v>
      </c>
      <c r="O82" s="177">
        <f t="shared" si="18"/>
        <v>0</v>
      </c>
      <c r="P82" s="178">
        <f t="shared" si="19"/>
        <v>0</v>
      </c>
      <c r="Q82" s="5">
        <f t="shared" si="22"/>
        <v>0</v>
      </c>
      <c r="R82" s="85">
        <f t="shared" si="20"/>
        <v>0</v>
      </c>
      <c r="S82" s="8" t="str">
        <f t="shared" si="24"/>
        <v/>
      </c>
      <c r="T82" s="92" t="str">
        <f t="shared" si="21"/>
        <v/>
      </c>
      <c r="V82" s="96"/>
      <c r="Y82" s="7" t="str">
        <f t="shared" si="23"/>
        <v/>
      </c>
      <c r="Z82" s="161">
        <v>6</v>
      </c>
      <c r="AA82" s="10">
        <f>SUMIF(K$77:K$86,6,T$77:T$86)</f>
        <v>0</v>
      </c>
    </row>
    <row r="83" spans="11:36" ht="20.100000000000001" customHeight="1">
      <c r="K83" s="4">
        <f t="shared" si="15"/>
        <v>0</v>
      </c>
      <c r="L83" s="301">
        <f t="shared" si="16"/>
        <v>0</v>
      </c>
      <c r="M83" s="301"/>
      <c r="N83" s="176">
        <f t="shared" si="17"/>
        <v>0</v>
      </c>
      <c r="O83" s="177">
        <f t="shared" si="18"/>
        <v>0</v>
      </c>
      <c r="P83" s="178">
        <f t="shared" si="19"/>
        <v>0</v>
      </c>
      <c r="Q83" s="5">
        <f t="shared" si="22"/>
        <v>0</v>
      </c>
      <c r="R83" s="85">
        <f t="shared" si="20"/>
        <v>0</v>
      </c>
      <c r="S83" s="8" t="str">
        <f t="shared" si="24"/>
        <v/>
      </c>
      <c r="T83" s="92" t="str">
        <f t="shared" si="21"/>
        <v/>
      </c>
      <c r="V83" s="96"/>
      <c r="Y83" s="7" t="str">
        <f t="shared" si="23"/>
        <v/>
      </c>
    </row>
    <row r="84" spans="11:36" ht="20.100000000000001" customHeight="1">
      <c r="K84" s="4">
        <f t="shared" si="15"/>
        <v>0</v>
      </c>
      <c r="L84" s="301">
        <f t="shared" si="16"/>
        <v>0</v>
      </c>
      <c r="M84" s="301"/>
      <c r="N84" s="176">
        <f t="shared" si="17"/>
        <v>0</v>
      </c>
      <c r="O84" s="177">
        <f t="shared" si="18"/>
        <v>0</v>
      </c>
      <c r="P84" s="178">
        <f t="shared" si="19"/>
        <v>0</v>
      </c>
      <c r="Q84" s="5">
        <f t="shared" si="22"/>
        <v>0</v>
      </c>
      <c r="R84" s="85">
        <f t="shared" si="20"/>
        <v>0</v>
      </c>
      <c r="S84" s="8" t="str">
        <f t="shared" si="24"/>
        <v/>
      </c>
      <c r="T84" s="92" t="str">
        <f t="shared" si="21"/>
        <v/>
      </c>
      <c r="V84" s="96"/>
      <c r="W84" s="3"/>
      <c r="Y84" s="7" t="str">
        <f t="shared" si="23"/>
        <v/>
      </c>
    </row>
    <row r="85" spans="11:36" ht="20.100000000000001" customHeight="1">
      <c r="K85" s="4">
        <f t="shared" si="15"/>
        <v>0</v>
      </c>
      <c r="L85" s="301">
        <f t="shared" si="16"/>
        <v>0</v>
      </c>
      <c r="M85" s="301"/>
      <c r="N85" s="176">
        <f t="shared" si="17"/>
        <v>0</v>
      </c>
      <c r="O85" s="177">
        <f t="shared" si="18"/>
        <v>0</v>
      </c>
      <c r="P85" s="178">
        <f t="shared" si="19"/>
        <v>0</v>
      </c>
      <c r="Q85" s="5">
        <f t="shared" si="22"/>
        <v>0</v>
      </c>
      <c r="R85" s="85">
        <f t="shared" si="20"/>
        <v>0</v>
      </c>
      <c r="S85" s="8" t="str">
        <f t="shared" si="24"/>
        <v/>
      </c>
      <c r="T85" s="92" t="str">
        <f t="shared" si="21"/>
        <v/>
      </c>
      <c r="V85" s="96"/>
      <c r="Y85" s="7" t="str">
        <f t="shared" si="23"/>
        <v/>
      </c>
    </row>
    <row r="86" spans="11:36" ht="18.75" customHeight="1">
      <c r="K86" s="4">
        <f t="shared" si="15"/>
        <v>0</v>
      </c>
      <c r="L86" s="301">
        <f t="shared" si="16"/>
        <v>0</v>
      </c>
      <c r="M86" s="301"/>
      <c r="N86" s="176">
        <f t="shared" si="17"/>
        <v>0</v>
      </c>
      <c r="O86" s="177">
        <f t="shared" si="18"/>
        <v>0</v>
      </c>
      <c r="P86" s="178">
        <f t="shared" si="19"/>
        <v>0</v>
      </c>
      <c r="Q86" s="5">
        <f t="shared" si="22"/>
        <v>0</v>
      </c>
      <c r="R86" s="85">
        <f t="shared" si="20"/>
        <v>0</v>
      </c>
      <c r="S86" s="8" t="str">
        <f t="shared" si="24"/>
        <v/>
      </c>
      <c r="T86" s="92" t="str">
        <f t="shared" si="21"/>
        <v/>
      </c>
      <c r="V86" s="96"/>
      <c r="Y86" s="7" t="str">
        <f t="shared" si="23"/>
        <v/>
      </c>
    </row>
    <row r="87" spans="11:36" ht="18.75" customHeight="1">
      <c r="K87" s="300" t="s">
        <v>9</v>
      </c>
      <c r="L87" s="300"/>
      <c r="M87" s="300"/>
      <c r="N87" s="86"/>
      <c r="O87" s="87"/>
      <c r="P87" s="4"/>
      <c r="Q87" s="5"/>
      <c r="R87" s="85"/>
      <c r="S87" s="106">
        <f>+SUM(S77:S86)</f>
        <v>0</v>
      </c>
      <c r="T87" s="107">
        <f>+SUM(T77:T86)</f>
        <v>0</v>
      </c>
      <c r="V87" s="96"/>
    </row>
    <row r="88" spans="11:36" ht="21" customHeight="1">
      <c r="S88" t="s">
        <v>97</v>
      </c>
      <c r="T88" s="3"/>
    </row>
    <row r="91" spans="11:36">
      <c r="AF91" s="163"/>
      <c r="AG91" s="173"/>
      <c r="AH91" s="170"/>
      <c r="AI91" s="170"/>
      <c r="AJ91" s="170"/>
    </row>
    <row r="92" spans="11:36" ht="24.95" customHeight="1">
      <c r="AF92" s="163"/>
      <c r="AG92" s="174"/>
      <c r="AH92" s="171" t="s">
        <v>8</v>
      </c>
      <c r="AI92" s="170"/>
      <c r="AJ92" s="170"/>
    </row>
    <row r="93" spans="11:36" ht="24.95" customHeight="1">
      <c r="AF93" s="164" t="s">
        <v>108</v>
      </c>
      <c r="AG93" s="175" t="s">
        <v>7</v>
      </c>
      <c r="AH93" s="168"/>
      <c r="AI93" s="165"/>
      <c r="AJ93" s="165"/>
    </row>
    <row r="94" spans="11:36" ht="24.95" customHeight="1">
      <c r="AF94" s="116"/>
      <c r="AG94" s="172" t="str">
        <f>原単位!B3</f>
        <v>①LDPE：低密度ポリエチレン</v>
      </c>
      <c r="AH94" s="169"/>
      <c r="AI94" s="166"/>
      <c r="AJ94" s="167"/>
    </row>
    <row r="95" spans="11:36" ht="24.95" customHeight="1">
      <c r="AF95" s="116"/>
      <c r="AG95" s="172" t="str">
        <f>原単位!B4</f>
        <v>②HDPE：高密度ポリエチレン</v>
      </c>
      <c r="AH95" s="169"/>
      <c r="AI95" s="166"/>
      <c r="AJ95" s="167"/>
    </row>
    <row r="96" spans="11:36" ht="24.95" customHeight="1">
      <c r="AF96" s="116"/>
      <c r="AG96" s="172" t="str">
        <f>原単位!B5</f>
        <v>③PP：ポリプロプレン</v>
      </c>
      <c r="AH96" s="169"/>
      <c r="AI96" s="166"/>
      <c r="AJ96" s="167"/>
    </row>
    <row r="97" spans="32:36" ht="24.95" customHeight="1">
      <c r="AF97" s="116"/>
      <c r="AG97" s="172" t="str">
        <f>原単位!B6</f>
        <v>④PS：ポリスチレン</v>
      </c>
      <c r="AH97" s="169"/>
      <c r="AI97" s="166"/>
      <c r="AJ97" s="167"/>
    </row>
    <row r="98" spans="32:36" ht="24.95" customHeight="1">
      <c r="AF98" s="116"/>
      <c r="AG98" s="172" t="str">
        <f>原単位!B7</f>
        <v>⑤EPS：発泡ポリスチレン</v>
      </c>
      <c r="AH98" s="169"/>
      <c r="AI98" s="166"/>
      <c r="AJ98" s="167"/>
    </row>
    <row r="99" spans="32:36" ht="24.95" customHeight="1">
      <c r="AF99" s="116"/>
      <c r="AG99" s="172" t="str">
        <f>原単位!B8</f>
        <v>⑥PVC：塩化ビニル</v>
      </c>
      <c r="AH99" s="169"/>
      <c r="AI99" s="166"/>
      <c r="AJ99" s="167"/>
    </row>
    <row r="100" spans="32:36" ht="24.95" customHeight="1">
      <c r="AF100" s="116"/>
      <c r="AG100" s="172" t="str">
        <f>原単位!B9</f>
        <v>⑦B-PET：ボトル用ポリエチレンテレフタレート</v>
      </c>
      <c r="AH100" s="169"/>
      <c r="AI100" s="166"/>
      <c r="AJ100" s="167"/>
    </row>
    <row r="101" spans="32:36" ht="24.95" customHeight="1">
      <c r="AF101" s="116"/>
      <c r="AG101" s="172" t="str">
        <f>原単位!B10</f>
        <v>⑧PA6：ナイロン</v>
      </c>
      <c r="AH101" s="169"/>
      <c r="AI101" s="166"/>
      <c r="AJ101" s="167"/>
    </row>
    <row r="102" spans="32:36" ht="24.95" customHeight="1">
      <c r="AF102" s="116"/>
      <c r="AG102" s="172" t="str">
        <f>原単位!B11</f>
        <v>⑨PA66：ナイロン</v>
      </c>
      <c r="AH102" s="169"/>
      <c r="AI102" s="166"/>
      <c r="AJ102" s="167"/>
    </row>
    <row r="103" spans="32:36" ht="24.95" customHeight="1">
      <c r="AF103" s="116"/>
      <c r="AG103" s="172" t="str">
        <f>原単位!B12</f>
        <v>⑩ABS</v>
      </c>
      <c r="AH103" s="169"/>
      <c r="AI103" s="166"/>
      <c r="AJ103" s="167"/>
    </row>
    <row r="104" spans="32:36" ht="24.95" customHeight="1">
      <c r="AF104" s="116"/>
      <c r="AG104" s="172" t="str">
        <f>原単位!B13</f>
        <v>⑪PC</v>
      </c>
      <c r="AH104" s="169"/>
      <c r="AI104" s="166"/>
      <c r="AJ104" s="167"/>
    </row>
    <row r="105" spans="32:36" ht="24.95" customHeight="1">
      <c r="AF105" s="116"/>
      <c r="AG105" s="172" t="str">
        <f>原単位!B14</f>
        <v>⑫その他</v>
      </c>
      <c r="AH105" s="169"/>
      <c r="AI105" s="166"/>
      <c r="AJ105" s="167"/>
    </row>
    <row r="106" spans="32:36" ht="24.95" customHeight="1">
      <c r="AF106" s="116"/>
      <c r="AG106" s="172" t="str">
        <f>原単位!B15</f>
        <v>⑬PETポリエチレンテレフタレート（ﾌﾚｰｸｔｏﾍﾟﾚｯﾄ）</v>
      </c>
      <c r="AH106" s="169"/>
      <c r="AI106" s="166"/>
      <c r="AJ106" s="167"/>
    </row>
    <row r="107" spans="32:36" ht="20.25" customHeight="1">
      <c r="AF107" s="116"/>
      <c r="AG107" s="268" t="str">
        <f>原単位!B16</f>
        <v>⑭硬質プラ　粗粉砕</v>
      </c>
      <c r="AH107" s="267"/>
      <c r="AI107" s="166"/>
      <c r="AJ107" s="167"/>
    </row>
    <row r="108" spans="32:36" ht="20.25" customHeight="1">
      <c r="AF108" s="116"/>
      <c r="AG108" s="268" t="str">
        <f>原単位!B17</f>
        <v>⑮硬質プラ　微粉砕</v>
      </c>
    </row>
    <row r="109" spans="32:36" ht="20.25" customHeight="1">
      <c r="AF109" s="116"/>
      <c r="AG109" s="268" t="str">
        <f>原単位!B18</f>
        <v>⑯PETフレーク</v>
      </c>
    </row>
    <row r="110" spans="32:36" ht="20.25" customHeight="1">
      <c r="AG110" s="268" t="str">
        <f>原単位!B19</f>
        <v>⑰PETベール</v>
      </c>
    </row>
    <row r="111" spans="32:36" ht="20.25" customHeight="1"/>
    <row r="112" spans="32:36" ht="20.25" customHeight="1"/>
  </sheetData>
  <sheetProtection algorithmName="SHA-512" hashValue="2dreMAEqUW4UIwqcF8T0onUz+AgPSGTS3J1NXFcCZHIUL6+vYa8SJnI5dptSS0FzRoN67EyFDhkRyRDMuzB1gA==" saltValue="O6cPyF2RjMfkFZoK7IMaKQ==" spinCount="100000" sheet="1" objects="1" scenarios="1"/>
  <mergeCells count="36">
    <mergeCell ref="Y35:Z35"/>
    <mergeCell ref="K45:L50"/>
    <mergeCell ref="K51:K62"/>
    <mergeCell ref="D4:E4"/>
    <mergeCell ref="D5:E5"/>
    <mergeCell ref="D6:E6"/>
    <mergeCell ref="D7:E7"/>
    <mergeCell ref="D8:E8"/>
    <mergeCell ref="D9:E9"/>
    <mergeCell ref="D10:E10"/>
    <mergeCell ref="D11:E11"/>
    <mergeCell ref="D27:G27"/>
    <mergeCell ref="C30:D30"/>
    <mergeCell ref="L51:L56"/>
    <mergeCell ref="L57:L62"/>
    <mergeCell ref="W71:W72"/>
    <mergeCell ref="L78:M78"/>
    <mergeCell ref="L79:M79"/>
    <mergeCell ref="L80:M80"/>
    <mergeCell ref="N75:S75"/>
    <mergeCell ref="K76:M76"/>
    <mergeCell ref="L77:M77"/>
    <mergeCell ref="K71:L72"/>
    <mergeCell ref="K87:M87"/>
    <mergeCell ref="L83:M83"/>
    <mergeCell ref="P63:S63"/>
    <mergeCell ref="T65:T66"/>
    <mergeCell ref="L84:M84"/>
    <mergeCell ref="L85:M85"/>
    <mergeCell ref="L81:M81"/>
    <mergeCell ref="L82:M82"/>
    <mergeCell ref="R71:R72"/>
    <mergeCell ref="L86:M86"/>
    <mergeCell ref="K63:L63"/>
    <mergeCell ref="K64:L65"/>
    <mergeCell ref="K70:L70"/>
  </mergeCells>
  <phoneticPr fontId="3"/>
  <dataValidations xWindow="410" yWindow="410" count="2">
    <dataValidation type="list" allowBlank="1" showInputMessage="1" showErrorMessage="1" sqref="H16:H25" xr:uid="{00000000-0002-0000-0000-000001000000}">
      <formula1>$AF$93:$AF$94</formula1>
    </dataValidation>
    <dataValidation type="list" allowBlank="1" showInputMessage="1" showErrorMessage="1" prompt="樹脂を選択" sqref="D5:E10" xr:uid="{8B533B91-198B-4CF7-8C7C-CE75D0A468EB}">
      <formula1>原単位</formula1>
    </dataValidation>
  </dataValidations>
  <pageMargins left="0.70866141732283472" right="0.31496062992125984" top="0.94488188976377963" bottom="0.94488188976377963" header="0.31496062992125984" footer="0.51181102362204722"/>
  <pageSetup paperSize="9" scale="57" orientation="portrait" r:id="rId1"/>
  <headerFooter>
    <oddFooter>&amp;R&amp;18R３（補正）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C109"/>
  <sheetViews>
    <sheetView showGridLines="0" zoomScaleNormal="100" zoomScalePageLayoutView="80" workbookViewId="0">
      <selection activeCell="D5" sqref="D5"/>
    </sheetView>
  </sheetViews>
  <sheetFormatPr defaultRowHeight="13.5"/>
  <cols>
    <col min="1" max="2" width="1" style="59" customWidth="1"/>
    <col min="3" max="3" width="5.625" style="59" customWidth="1"/>
    <col min="4" max="4" width="20.625" style="59" customWidth="1"/>
    <col min="5" max="5" width="25.625" style="59" customWidth="1"/>
    <col min="6" max="7" width="8.5" style="59" customWidth="1"/>
    <col min="8" max="8" width="8.625" style="59" customWidth="1"/>
    <col min="9" max="9" width="20.5" style="59" customWidth="1"/>
    <col min="10" max="10" width="15.625" style="59" customWidth="1"/>
    <col min="11" max="11" width="12.625" style="59" customWidth="1"/>
    <col min="12" max="12" width="13.625" style="59" customWidth="1"/>
    <col min="13" max="13" width="13.75" style="59" customWidth="1"/>
    <col min="14" max="14" width="12.75" style="59" customWidth="1"/>
    <col min="15" max="20" width="9" style="59"/>
    <col min="21" max="21" width="4.875" style="59" customWidth="1"/>
    <col min="22" max="22" width="18.625" style="59" customWidth="1"/>
    <col min="23" max="23" width="15" style="59" customWidth="1"/>
    <col min="24" max="24" width="9" style="59"/>
    <col min="25" max="25" width="10.125" style="59" customWidth="1"/>
    <col min="26" max="256" width="9" style="59"/>
    <col min="257" max="257" width="1" style="59" customWidth="1"/>
    <col min="258" max="258" width="5.125" style="59" customWidth="1"/>
    <col min="259" max="259" width="13.625" style="59" customWidth="1"/>
    <col min="260" max="260" width="10.125" style="59" customWidth="1"/>
    <col min="261" max="262" width="8.625" style="59" customWidth="1"/>
    <col min="263" max="263" width="10.125" style="59" customWidth="1"/>
    <col min="264" max="264" width="4.625" style="59" customWidth="1"/>
    <col min="265" max="266" width="17.75" style="59" customWidth="1"/>
    <col min="267" max="270" width="7.625" style="59" customWidth="1"/>
    <col min="271" max="271" width="8.125" style="59" customWidth="1"/>
    <col min="272" max="512" width="9" style="59"/>
    <col min="513" max="513" width="1" style="59" customWidth="1"/>
    <col min="514" max="514" width="5.125" style="59" customWidth="1"/>
    <col min="515" max="515" width="13.625" style="59" customWidth="1"/>
    <col min="516" max="516" width="10.125" style="59" customWidth="1"/>
    <col min="517" max="518" width="8.625" style="59" customWidth="1"/>
    <col min="519" max="519" width="10.125" style="59" customWidth="1"/>
    <col min="520" max="520" width="4.625" style="59" customWidth="1"/>
    <col min="521" max="522" width="17.75" style="59" customWidth="1"/>
    <col min="523" max="526" width="7.625" style="59" customWidth="1"/>
    <col min="527" max="527" width="8.125" style="59" customWidth="1"/>
    <col min="528" max="768" width="9" style="59"/>
    <col min="769" max="769" width="1" style="59" customWidth="1"/>
    <col min="770" max="770" width="5.125" style="59" customWidth="1"/>
    <col min="771" max="771" width="13.625" style="59" customWidth="1"/>
    <col min="772" max="772" width="10.125" style="59" customWidth="1"/>
    <col min="773" max="774" width="8.625" style="59" customWidth="1"/>
    <col min="775" max="775" width="10.125" style="59" customWidth="1"/>
    <col min="776" max="776" width="4.625" style="59" customWidth="1"/>
    <col min="777" max="778" width="17.75" style="59" customWidth="1"/>
    <col min="779" max="782" width="7.625" style="59" customWidth="1"/>
    <col min="783" max="783" width="8.125" style="59" customWidth="1"/>
    <col min="784" max="1024" width="9" style="59"/>
    <col min="1025" max="1025" width="1" style="59" customWidth="1"/>
    <col min="1026" max="1026" width="5.125" style="59" customWidth="1"/>
    <col min="1027" max="1027" width="13.625" style="59" customWidth="1"/>
    <col min="1028" max="1028" width="10.125" style="59" customWidth="1"/>
    <col min="1029" max="1030" width="8.625" style="59" customWidth="1"/>
    <col min="1031" max="1031" width="10.125" style="59" customWidth="1"/>
    <col min="1032" max="1032" width="4.625" style="59" customWidth="1"/>
    <col min="1033" max="1034" width="17.75" style="59" customWidth="1"/>
    <col min="1035" max="1038" width="7.625" style="59" customWidth="1"/>
    <col min="1039" max="1039" width="8.125" style="59" customWidth="1"/>
    <col min="1040" max="1280" width="9" style="59"/>
    <col min="1281" max="1281" width="1" style="59" customWidth="1"/>
    <col min="1282" max="1282" width="5.125" style="59" customWidth="1"/>
    <col min="1283" max="1283" width="13.625" style="59" customWidth="1"/>
    <col min="1284" max="1284" width="10.125" style="59" customWidth="1"/>
    <col min="1285" max="1286" width="8.625" style="59" customWidth="1"/>
    <col min="1287" max="1287" width="10.125" style="59" customWidth="1"/>
    <col min="1288" max="1288" width="4.625" style="59" customWidth="1"/>
    <col min="1289" max="1290" width="17.75" style="59" customWidth="1"/>
    <col min="1291" max="1294" width="7.625" style="59" customWidth="1"/>
    <col min="1295" max="1295" width="8.125" style="59" customWidth="1"/>
    <col min="1296" max="1536" width="9" style="59"/>
    <col min="1537" max="1537" width="1" style="59" customWidth="1"/>
    <col min="1538" max="1538" width="5.125" style="59" customWidth="1"/>
    <col min="1539" max="1539" width="13.625" style="59" customWidth="1"/>
    <col min="1540" max="1540" width="10.125" style="59" customWidth="1"/>
    <col min="1541" max="1542" width="8.625" style="59" customWidth="1"/>
    <col min="1543" max="1543" width="10.125" style="59" customWidth="1"/>
    <col min="1544" max="1544" width="4.625" style="59" customWidth="1"/>
    <col min="1545" max="1546" width="17.75" style="59" customWidth="1"/>
    <col min="1547" max="1550" width="7.625" style="59" customWidth="1"/>
    <col min="1551" max="1551" width="8.125" style="59" customWidth="1"/>
    <col min="1552" max="1792" width="9" style="59"/>
    <col min="1793" max="1793" width="1" style="59" customWidth="1"/>
    <col min="1794" max="1794" width="5.125" style="59" customWidth="1"/>
    <col min="1795" max="1795" width="13.625" style="59" customWidth="1"/>
    <col min="1796" max="1796" width="10.125" style="59" customWidth="1"/>
    <col min="1797" max="1798" width="8.625" style="59" customWidth="1"/>
    <col min="1799" max="1799" width="10.125" style="59" customWidth="1"/>
    <col min="1800" max="1800" width="4.625" style="59" customWidth="1"/>
    <col min="1801" max="1802" width="17.75" style="59" customWidth="1"/>
    <col min="1803" max="1806" width="7.625" style="59" customWidth="1"/>
    <col min="1807" max="1807" width="8.125" style="59" customWidth="1"/>
    <col min="1808" max="2048" width="9" style="59"/>
    <col min="2049" max="2049" width="1" style="59" customWidth="1"/>
    <col min="2050" max="2050" width="5.125" style="59" customWidth="1"/>
    <col min="2051" max="2051" width="13.625" style="59" customWidth="1"/>
    <col min="2052" max="2052" width="10.125" style="59" customWidth="1"/>
    <col min="2053" max="2054" width="8.625" style="59" customWidth="1"/>
    <col min="2055" max="2055" width="10.125" style="59" customWidth="1"/>
    <col min="2056" max="2056" width="4.625" style="59" customWidth="1"/>
    <col min="2057" max="2058" width="17.75" style="59" customWidth="1"/>
    <col min="2059" max="2062" width="7.625" style="59" customWidth="1"/>
    <col min="2063" max="2063" width="8.125" style="59" customWidth="1"/>
    <col min="2064" max="2304" width="9" style="59"/>
    <col min="2305" max="2305" width="1" style="59" customWidth="1"/>
    <col min="2306" max="2306" width="5.125" style="59" customWidth="1"/>
    <col min="2307" max="2307" width="13.625" style="59" customWidth="1"/>
    <col min="2308" max="2308" width="10.125" style="59" customWidth="1"/>
    <col min="2309" max="2310" width="8.625" style="59" customWidth="1"/>
    <col min="2311" max="2311" width="10.125" style="59" customWidth="1"/>
    <col min="2312" max="2312" width="4.625" style="59" customWidth="1"/>
    <col min="2313" max="2314" width="17.75" style="59" customWidth="1"/>
    <col min="2315" max="2318" width="7.625" style="59" customWidth="1"/>
    <col min="2319" max="2319" width="8.125" style="59" customWidth="1"/>
    <col min="2320" max="2560" width="9" style="59"/>
    <col min="2561" max="2561" width="1" style="59" customWidth="1"/>
    <col min="2562" max="2562" width="5.125" style="59" customWidth="1"/>
    <col min="2563" max="2563" width="13.625" style="59" customWidth="1"/>
    <col min="2564" max="2564" width="10.125" style="59" customWidth="1"/>
    <col min="2565" max="2566" width="8.625" style="59" customWidth="1"/>
    <col min="2567" max="2567" width="10.125" style="59" customWidth="1"/>
    <col min="2568" max="2568" width="4.625" style="59" customWidth="1"/>
    <col min="2569" max="2570" width="17.75" style="59" customWidth="1"/>
    <col min="2571" max="2574" width="7.625" style="59" customWidth="1"/>
    <col min="2575" max="2575" width="8.125" style="59" customWidth="1"/>
    <col min="2576" max="2816" width="9" style="59"/>
    <col min="2817" max="2817" width="1" style="59" customWidth="1"/>
    <col min="2818" max="2818" width="5.125" style="59" customWidth="1"/>
    <col min="2819" max="2819" width="13.625" style="59" customWidth="1"/>
    <col min="2820" max="2820" width="10.125" style="59" customWidth="1"/>
    <col min="2821" max="2822" width="8.625" style="59" customWidth="1"/>
    <col min="2823" max="2823" width="10.125" style="59" customWidth="1"/>
    <col min="2824" max="2824" width="4.625" style="59" customWidth="1"/>
    <col min="2825" max="2826" width="17.75" style="59" customWidth="1"/>
    <col min="2827" max="2830" width="7.625" style="59" customWidth="1"/>
    <col min="2831" max="2831" width="8.125" style="59" customWidth="1"/>
    <col min="2832" max="3072" width="9" style="59"/>
    <col min="3073" max="3073" width="1" style="59" customWidth="1"/>
    <col min="3074" max="3074" width="5.125" style="59" customWidth="1"/>
    <col min="3075" max="3075" width="13.625" style="59" customWidth="1"/>
    <col min="3076" max="3076" width="10.125" style="59" customWidth="1"/>
    <col min="3077" max="3078" width="8.625" style="59" customWidth="1"/>
    <col min="3079" max="3079" width="10.125" style="59" customWidth="1"/>
    <col min="3080" max="3080" width="4.625" style="59" customWidth="1"/>
    <col min="3081" max="3082" width="17.75" style="59" customWidth="1"/>
    <col min="3083" max="3086" width="7.625" style="59" customWidth="1"/>
    <col min="3087" max="3087" width="8.125" style="59" customWidth="1"/>
    <col min="3088" max="3328" width="9" style="59"/>
    <col min="3329" max="3329" width="1" style="59" customWidth="1"/>
    <col min="3330" max="3330" width="5.125" style="59" customWidth="1"/>
    <col min="3331" max="3331" width="13.625" style="59" customWidth="1"/>
    <col min="3332" max="3332" width="10.125" style="59" customWidth="1"/>
    <col min="3333" max="3334" width="8.625" style="59" customWidth="1"/>
    <col min="3335" max="3335" width="10.125" style="59" customWidth="1"/>
    <col min="3336" max="3336" width="4.625" style="59" customWidth="1"/>
    <col min="3337" max="3338" width="17.75" style="59" customWidth="1"/>
    <col min="3339" max="3342" width="7.625" style="59" customWidth="1"/>
    <col min="3343" max="3343" width="8.125" style="59" customWidth="1"/>
    <col min="3344" max="3584" width="9" style="59"/>
    <col min="3585" max="3585" width="1" style="59" customWidth="1"/>
    <col min="3586" max="3586" width="5.125" style="59" customWidth="1"/>
    <col min="3587" max="3587" width="13.625" style="59" customWidth="1"/>
    <col min="3588" max="3588" width="10.125" style="59" customWidth="1"/>
    <col min="3589" max="3590" width="8.625" style="59" customWidth="1"/>
    <col min="3591" max="3591" width="10.125" style="59" customWidth="1"/>
    <col min="3592" max="3592" width="4.625" style="59" customWidth="1"/>
    <col min="3593" max="3594" width="17.75" style="59" customWidth="1"/>
    <col min="3595" max="3598" width="7.625" style="59" customWidth="1"/>
    <col min="3599" max="3599" width="8.125" style="59" customWidth="1"/>
    <col min="3600" max="3840" width="9" style="59"/>
    <col min="3841" max="3841" width="1" style="59" customWidth="1"/>
    <col min="3842" max="3842" width="5.125" style="59" customWidth="1"/>
    <col min="3843" max="3843" width="13.625" style="59" customWidth="1"/>
    <col min="3844" max="3844" width="10.125" style="59" customWidth="1"/>
    <col min="3845" max="3846" width="8.625" style="59" customWidth="1"/>
    <col min="3847" max="3847" width="10.125" style="59" customWidth="1"/>
    <col min="3848" max="3848" width="4.625" style="59" customWidth="1"/>
    <col min="3849" max="3850" width="17.75" style="59" customWidth="1"/>
    <col min="3851" max="3854" width="7.625" style="59" customWidth="1"/>
    <col min="3855" max="3855" width="8.125" style="59" customWidth="1"/>
    <col min="3856" max="4096" width="9" style="59"/>
    <col min="4097" max="4097" width="1" style="59" customWidth="1"/>
    <col min="4098" max="4098" width="5.125" style="59" customWidth="1"/>
    <col min="4099" max="4099" width="13.625" style="59" customWidth="1"/>
    <col min="4100" max="4100" width="10.125" style="59" customWidth="1"/>
    <col min="4101" max="4102" width="8.625" style="59" customWidth="1"/>
    <col min="4103" max="4103" width="10.125" style="59" customWidth="1"/>
    <col min="4104" max="4104" width="4.625" style="59" customWidth="1"/>
    <col min="4105" max="4106" width="17.75" style="59" customWidth="1"/>
    <col min="4107" max="4110" width="7.625" style="59" customWidth="1"/>
    <col min="4111" max="4111" width="8.125" style="59" customWidth="1"/>
    <col min="4112" max="4352" width="9" style="59"/>
    <col min="4353" max="4353" width="1" style="59" customWidth="1"/>
    <col min="4354" max="4354" width="5.125" style="59" customWidth="1"/>
    <col min="4355" max="4355" width="13.625" style="59" customWidth="1"/>
    <col min="4356" max="4356" width="10.125" style="59" customWidth="1"/>
    <col min="4357" max="4358" width="8.625" style="59" customWidth="1"/>
    <col min="4359" max="4359" width="10.125" style="59" customWidth="1"/>
    <col min="4360" max="4360" width="4.625" style="59" customWidth="1"/>
    <col min="4361" max="4362" width="17.75" style="59" customWidth="1"/>
    <col min="4363" max="4366" width="7.625" style="59" customWidth="1"/>
    <col min="4367" max="4367" width="8.125" style="59" customWidth="1"/>
    <col min="4368" max="4608" width="9" style="59"/>
    <col min="4609" max="4609" width="1" style="59" customWidth="1"/>
    <col min="4610" max="4610" width="5.125" style="59" customWidth="1"/>
    <col min="4611" max="4611" width="13.625" style="59" customWidth="1"/>
    <col min="4612" max="4612" width="10.125" style="59" customWidth="1"/>
    <col min="4613" max="4614" width="8.625" style="59" customWidth="1"/>
    <col min="4615" max="4615" width="10.125" style="59" customWidth="1"/>
    <col min="4616" max="4616" width="4.625" style="59" customWidth="1"/>
    <col min="4617" max="4618" width="17.75" style="59" customWidth="1"/>
    <col min="4619" max="4622" width="7.625" style="59" customWidth="1"/>
    <col min="4623" max="4623" width="8.125" style="59" customWidth="1"/>
    <col min="4624" max="4864" width="9" style="59"/>
    <col min="4865" max="4865" width="1" style="59" customWidth="1"/>
    <col min="4866" max="4866" width="5.125" style="59" customWidth="1"/>
    <col min="4867" max="4867" width="13.625" style="59" customWidth="1"/>
    <col min="4868" max="4868" width="10.125" style="59" customWidth="1"/>
    <col min="4869" max="4870" width="8.625" style="59" customWidth="1"/>
    <col min="4871" max="4871" width="10.125" style="59" customWidth="1"/>
    <col min="4872" max="4872" width="4.625" style="59" customWidth="1"/>
    <col min="4873" max="4874" width="17.75" style="59" customWidth="1"/>
    <col min="4875" max="4878" width="7.625" style="59" customWidth="1"/>
    <col min="4879" max="4879" width="8.125" style="59" customWidth="1"/>
    <col min="4880" max="5120" width="9" style="59"/>
    <col min="5121" max="5121" width="1" style="59" customWidth="1"/>
    <col min="5122" max="5122" width="5.125" style="59" customWidth="1"/>
    <col min="5123" max="5123" width="13.625" style="59" customWidth="1"/>
    <col min="5124" max="5124" width="10.125" style="59" customWidth="1"/>
    <col min="5125" max="5126" width="8.625" style="59" customWidth="1"/>
    <col min="5127" max="5127" width="10.125" style="59" customWidth="1"/>
    <col min="5128" max="5128" width="4.625" style="59" customWidth="1"/>
    <col min="5129" max="5130" width="17.75" style="59" customWidth="1"/>
    <col min="5131" max="5134" width="7.625" style="59" customWidth="1"/>
    <col min="5135" max="5135" width="8.125" style="59" customWidth="1"/>
    <col min="5136" max="5376" width="9" style="59"/>
    <col min="5377" max="5377" width="1" style="59" customWidth="1"/>
    <col min="5378" max="5378" width="5.125" style="59" customWidth="1"/>
    <col min="5379" max="5379" width="13.625" style="59" customWidth="1"/>
    <col min="5380" max="5380" width="10.125" style="59" customWidth="1"/>
    <col min="5381" max="5382" width="8.625" style="59" customWidth="1"/>
    <col min="5383" max="5383" width="10.125" style="59" customWidth="1"/>
    <col min="5384" max="5384" width="4.625" style="59" customWidth="1"/>
    <col min="5385" max="5386" width="17.75" style="59" customWidth="1"/>
    <col min="5387" max="5390" width="7.625" style="59" customWidth="1"/>
    <col min="5391" max="5391" width="8.125" style="59" customWidth="1"/>
    <col min="5392" max="5632" width="9" style="59"/>
    <col min="5633" max="5633" width="1" style="59" customWidth="1"/>
    <col min="5634" max="5634" width="5.125" style="59" customWidth="1"/>
    <col min="5635" max="5635" width="13.625" style="59" customWidth="1"/>
    <col min="5636" max="5636" width="10.125" style="59" customWidth="1"/>
    <col min="5637" max="5638" width="8.625" style="59" customWidth="1"/>
    <col min="5639" max="5639" width="10.125" style="59" customWidth="1"/>
    <col min="5640" max="5640" width="4.625" style="59" customWidth="1"/>
    <col min="5641" max="5642" width="17.75" style="59" customWidth="1"/>
    <col min="5643" max="5646" width="7.625" style="59" customWidth="1"/>
    <col min="5647" max="5647" width="8.125" style="59" customWidth="1"/>
    <col min="5648" max="5888" width="9" style="59"/>
    <col min="5889" max="5889" width="1" style="59" customWidth="1"/>
    <col min="5890" max="5890" width="5.125" style="59" customWidth="1"/>
    <col min="5891" max="5891" width="13.625" style="59" customWidth="1"/>
    <col min="5892" max="5892" width="10.125" style="59" customWidth="1"/>
    <col min="5893" max="5894" width="8.625" style="59" customWidth="1"/>
    <col min="5895" max="5895" width="10.125" style="59" customWidth="1"/>
    <col min="5896" max="5896" width="4.625" style="59" customWidth="1"/>
    <col min="5897" max="5898" width="17.75" style="59" customWidth="1"/>
    <col min="5899" max="5902" width="7.625" style="59" customWidth="1"/>
    <col min="5903" max="5903" width="8.125" style="59" customWidth="1"/>
    <col min="5904" max="6144" width="9" style="59"/>
    <col min="6145" max="6145" width="1" style="59" customWidth="1"/>
    <col min="6146" max="6146" width="5.125" style="59" customWidth="1"/>
    <col min="6147" max="6147" width="13.625" style="59" customWidth="1"/>
    <col min="6148" max="6148" width="10.125" style="59" customWidth="1"/>
    <col min="6149" max="6150" width="8.625" style="59" customWidth="1"/>
    <col min="6151" max="6151" width="10.125" style="59" customWidth="1"/>
    <col min="6152" max="6152" width="4.625" style="59" customWidth="1"/>
    <col min="6153" max="6154" width="17.75" style="59" customWidth="1"/>
    <col min="6155" max="6158" width="7.625" style="59" customWidth="1"/>
    <col min="6159" max="6159" width="8.125" style="59" customWidth="1"/>
    <col min="6160" max="6400" width="9" style="59"/>
    <col min="6401" max="6401" width="1" style="59" customWidth="1"/>
    <col min="6402" max="6402" width="5.125" style="59" customWidth="1"/>
    <col min="6403" max="6403" width="13.625" style="59" customWidth="1"/>
    <col min="6404" max="6404" width="10.125" style="59" customWidth="1"/>
    <col min="6405" max="6406" width="8.625" style="59" customWidth="1"/>
    <col min="6407" max="6407" width="10.125" style="59" customWidth="1"/>
    <col min="6408" max="6408" width="4.625" style="59" customWidth="1"/>
    <col min="6409" max="6410" width="17.75" style="59" customWidth="1"/>
    <col min="6411" max="6414" width="7.625" style="59" customWidth="1"/>
    <col min="6415" max="6415" width="8.125" style="59" customWidth="1"/>
    <col min="6416" max="6656" width="9" style="59"/>
    <col min="6657" max="6657" width="1" style="59" customWidth="1"/>
    <col min="6658" max="6658" width="5.125" style="59" customWidth="1"/>
    <col min="6659" max="6659" width="13.625" style="59" customWidth="1"/>
    <col min="6660" max="6660" width="10.125" style="59" customWidth="1"/>
    <col min="6661" max="6662" width="8.625" style="59" customWidth="1"/>
    <col min="6663" max="6663" width="10.125" style="59" customWidth="1"/>
    <col min="6664" max="6664" width="4.625" style="59" customWidth="1"/>
    <col min="6665" max="6666" width="17.75" style="59" customWidth="1"/>
    <col min="6667" max="6670" width="7.625" style="59" customWidth="1"/>
    <col min="6671" max="6671" width="8.125" style="59" customWidth="1"/>
    <col min="6672" max="6912" width="9" style="59"/>
    <col min="6913" max="6913" width="1" style="59" customWidth="1"/>
    <col min="6914" max="6914" width="5.125" style="59" customWidth="1"/>
    <col min="6915" max="6915" width="13.625" style="59" customWidth="1"/>
    <col min="6916" max="6916" width="10.125" style="59" customWidth="1"/>
    <col min="6917" max="6918" width="8.625" style="59" customWidth="1"/>
    <col min="6919" max="6919" width="10.125" style="59" customWidth="1"/>
    <col min="6920" max="6920" width="4.625" style="59" customWidth="1"/>
    <col min="6921" max="6922" width="17.75" style="59" customWidth="1"/>
    <col min="6923" max="6926" width="7.625" style="59" customWidth="1"/>
    <col min="6927" max="6927" width="8.125" style="59" customWidth="1"/>
    <col min="6928" max="7168" width="9" style="59"/>
    <col min="7169" max="7169" width="1" style="59" customWidth="1"/>
    <col min="7170" max="7170" width="5.125" style="59" customWidth="1"/>
    <col min="7171" max="7171" width="13.625" style="59" customWidth="1"/>
    <col min="7172" max="7172" width="10.125" style="59" customWidth="1"/>
    <col min="7173" max="7174" width="8.625" style="59" customWidth="1"/>
    <col min="7175" max="7175" width="10.125" style="59" customWidth="1"/>
    <col min="7176" max="7176" width="4.625" style="59" customWidth="1"/>
    <col min="7177" max="7178" width="17.75" style="59" customWidth="1"/>
    <col min="7179" max="7182" width="7.625" style="59" customWidth="1"/>
    <col min="7183" max="7183" width="8.125" style="59" customWidth="1"/>
    <col min="7184" max="7424" width="9" style="59"/>
    <col min="7425" max="7425" width="1" style="59" customWidth="1"/>
    <col min="7426" max="7426" width="5.125" style="59" customWidth="1"/>
    <col min="7427" max="7427" width="13.625" style="59" customWidth="1"/>
    <col min="7428" max="7428" width="10.125" style="59" customWidth="1"/>
    <col min="7429" max="7430" width="8.625" style="59" customWidth="1"/>
    <col min="7431" max="7431" width="10.125" style="59" customWidth="1"/>
    <col min="7432" max="7432" width="4.625" style="59" customWidth="1"/>
    <col min="7433" max="7434" width="17.75" style="59" customWidth="1"/>
    <col min="7435" max="7438" width="7.625" style="59" customWidth="1"/>
    <col min="7439" max="7439" width="8.125" style="59" customWidth="1"/>
    <col min="7440" max="7680" width="9" style="59"/>
    <col min="7681" max="7681" width="1" style="59" customWidth="1"/>
    <col min="7682" max="7682" width="5.125" style="59" customWidth="1"/>
    <col min="7683" max="7683" width="13.625" style="59" customWidth="1"/>
    <col min="7684" max="7684" width="10.125" style="59" customWidth="1"/>
    <col min="7685" max="7686" width="8.625" style="59" customWidth="1"/>
    <col min="7687" max="7687" width="10.125" style="59" customWidth="1"/>
    <col min="7688" max="7688" width="4.625" style="59" customWidth="1"/>
    <col min="7689" max="7690" width="17.75" style="59" customWidth="1"/>
    <col min="7691" max="7694" width="7.625" style="59" customWidth="1"/>
    <col min="7695" max="7695" width="8.125" style="59" customWidth="1"/>
    <col min="7696" max="7936" width="9" style="59"/>
    <col min="7937" max="7937" width="1" style="59" customWidth="1"/>
    <col min="7938" max="7938" width="5.125" style="59" customWidth="1"/>
    <col min="7939" max="7939" width="13.625" style="59" customWidth="1"/>
    <col min="7940" max="7940" width="10.125" style="59" customWidth="1"/>
    <col min="7941" max="7942" width="8.625" style="59" customWidth="1"/>
    <col min="7943" max="7943" width="10.125" style="59" customWidth="1"/>
    <col min="7944" max="7944" width="4.625" style="59" customWidth="1"/>
    <col min="7945" max="7946" width="17.75" style="59" customWidth="1"/>
    <col min="7947" max="7950" width="7.625" style="59" customWidth="1"/>
    <col min="7951" max="7951" width="8.125" style="59" customWidth="1"/>
    <col min="7952" max="8192" width="9" style="59"/>
    <col min="8193" max="8193" width="1" style="59" customWidth="1"/>
    <col min="8194" max="8194" width="5.125" style="59" customWidth="1"/>
    <col min="8195" max="8195" width="13.625" style="59" customWidth="1"/>
    <col min="8196" max="8196" width="10.125" style="59" customWidth="1"/>
    <col min="8197" max="8198" width="8.625" style="59" customWidth="1"/>
    <col min="8199" max="8199" width="10.125" style="59" customWidth="1"/>
    <col min="8200" max="8200" width="4.625" style="59" customWidth="1"/>
    <col min="8201" max="8202" width="17.75" style="59" customWidth="1"/>
    <col min="8203" max="8206" width="7.625" style="59" customWidth="1"/>
    <col min="8207" max="8207" width="8.125" style="59" customWidth="1"/>
    <col min="8208" max="8448" width="9" style="59"/>
    <col min="8449" max="8449" width="1" style="59" customWidth="1"/>
    <col min="8450" max="8450" width="5.125" style="59" customWidth="1"/>
    <col min="8451" max="8451" width="13.625" style="59" customWidth="1"/>
    <col min="8452" max="8452" width="10.125" style="59" customWidth="1"/>
    <col min="8453" max="8454" width="8.625" style="59" customWidth="1"/>
    <col min="8455" max="8455" width="10.125" style="59" customWidth="1"/>
    <col min="8456" max="8456" width="4.625" style="59" customWidth="1"/>
    <col min="8457" max="8458" width="17.75" style="59" customWidth="1"/>
    <col min="8459" max="8462" width="7.625" style="59" customWidth="1"/>
    <col min="8463" max="8463" width="8.125" style="59" customWidth="1"/>
    <col min="8464" max="8704" width="9" style="59"/>
    <col min="8705" max="8705" width="1" style="59" customWidth="1"/>
    <col min="8706" max="8706" width="5.125" style="59" customWidth="1"/>
    <col min="8707" max="8707" width="13.625" style="59" customWidth="1"/>
    <col min="8708" max="8708" width="10.125" style="59" customWidth="1"/>
    <col min="8709" max="8710" width="8.625" style="59" customWidth="1"/>
    <col min="8711" max="8711" width="10.125" style="59" customWidth="1"/>
    <col min="8712" max="8712" width="4.625" style="59" customWidth="1"/>
    <col min="8713" max="8714" width="17.75" style="59" customWidth="1"/>
    <col min="8715" max="8718" width="7.625" style="59" customWidth="1"/>
    <col min="8719" max="8719" width="8.125" style="59" customWidth="1"/>
    <col min="8720" max="8960" width="9" style="59"/>
    <col min="8961" max="8961" width="1" style="59" customWidth="1"/>
    <col min="8962" max="8962" width="5.125" style="59" customWidth="1"/>
    <col min="8963" max="8963" width="13.625" style="59" customWidth="1"/>
    <col min="8964" max="8964" width="10.125" style="59" customWidth="1"/>
    <col min="8965" max="8966" width="8.625" style="59" customWidth="1"/>
    <col min="8967" max="8967" width="10.125" style="59" customWidth="1"/>
    <col min="8968" max="8968" width="4.625" style="59" customWidth="1"/>
    <col min="8969" max="8970" width="17.75" style="59" customWidth="1"/>
    <col min="8971" max="8974" width="7.625" style="59" customWidth="1"/>
    <col min="8975" max="8975" width="8.125" style="59" customWidth="1"/>
    <col min="8976" max="9216" width="9" style="59"/>
    <col min="9217" max="9217" width="1" style="59" customWidth="1"/>
    <col min="9218" max="9218" width="5.125" style="59" customWidth="1"/>
    <col min="9219" max="9219" width="13.625" style="59" customWidth="1"/>
    <col min="9220" max="9220" width="10.125" style="59" customWidth="1"/>
    <col min="9221" max="9222" width="8.625" style="59" customWidth="1"/>
    <col min="9223" max="9223" width="10.125" style="59" customWidth="1"/>
    <col min="9224" max="9224" width="4.625" style="59" customWidth="1"/>
    <col min="9225" max="9226" width="17.75" style="59" customWidth="1"/>
    <col min="9227" max="9230" width="7.625" style="59" customWidth="1"/>
    <col min="9231" max="9231" width="8.125" style="59" customWidth="1"/>
    <col min="9232" max="9472" width="9" style="59"/>
    <col min="9473" max="9473" width="1" style="59" customWidth="1"/>
    <col min="9474" max="9474" width="5.125" style="59" customWidth="1"/>
    <col min="9475" max="9475" width="13.625" style="59" customWidth="1"/>
    <col min="9476" max="9476" width="10.125" style="59" customWidth="1"/>
    <col min="9477" max="9478" width="8.625" style="59" customWidth="1"/>
    <col min="9479" max="9479" width="10.125" style="59" customWidth="1"/>
    <col min="9480" max="9480" width="4.625" style="59" customWidth="1"/>
    <col min="9481" max="9482" width="17.75" style="59" customWidth="1"/>
    <col min="9483" max="9486" width="7.625" style="59" customWidth="1"/>
    <col min="9487" max="9487" width="8.125" style="59" customWidth="1"/>
    <col min="9488" max="9728" width="9" style="59"/>
    <col min="9729" max="9729" width="1" style="59" customWidth="1"/>
    <col min="9730" max="9730" width="5.125" style="59" customWidth="1"/>
    <col min="9731" max="9731" width="13.625" style="59" customWidth="1"/>
    <col min="9732" max="9732" width="10.125" style="59" customWidth="1"/>
    <col min="9733" max="9734" width="8.625" style="59" customWidth="1"/>
    <col min="9735" max="9735" width="10.125" style="59" customWidth="1"/>
    <col min="9736" max="9736" width="4.625" style="59" customWidth="1"/>
    <col min="9737" max="9738" width="17.75" style="59" customWidth="1"/>
    <col min="9739" max="9742" width="7.625" style="59" customWidth="1"/>
    <col min="9743" max="9743" width="8.125" style="59" customWidth="1"/>
    <col min="9744" max="9984" width="9" style="59"/>
    <col min="9985" max="9985" width="1" style="59" customWidth="1"/>
    <col min="9986" max="9986" width="5.125" style="59" customWidth="1"/>
    <col min="9987" max="9987" width="13.625" style="59" customWidth="1"/>
    <col min="9988" max="9988" width="10.125" style="59" customWidth="1"/>
    <col min="9989" max="9990" width="8.625" style="59" customWidth="1"/>
    <col min="9991" max="9991" width="10.125" style="59" customWidth="1"/>
    <col min="9992" max="9992" width="4.625" style="59" customWidth="1"/>
    <col min="9993" max="9994" width="17.75" style="59" customWidth="1"/>
    <col min="9995" max="9998" width="7.625" style="59" customWidth="1"/>
    <col min="9999" max="9999" width="8.125" style="59" customWidth="1"/>
    <col min="10000" max="10240" width="9" style="59"/>
    <col min="10241" max="10241" width="1" style="59" customWidth="1"/>
    <col min="10242" max="10242" width="5.125" style="59" customWidth="1"/>
    <col min="10243" max="10243" width="13.625" style="59" customWidth="1"/>
    <col min="10244" max="10244" width="10.125" style="59" customWidth="1"/>
    <col min="10245" max="10246" width="8.625" style="59" customWidth="1"/>
    <col min="10247" max="10247" width="10.125" style="59" customWidth="1"/>
    <col min="10248" max="10248" width="4.625" style="59" customWidth="1"/>
    <col min="10249" max="10250" width="17.75" style="59" customWidth="1"/>
    <col min="10251" max="10254" width="7.625" style="59" customWidth="1"/>
    <col min="10255" max="10255" width="8.125" style="59" customWidth="1"/>
    <col min="10256" max="10496" width="9" style="59"/>
    <col min="10497" max="10497" width="1" style="59" customWidth="1"/>
    <col min="10498" max="10498" width="5.125" style="59" customWidth="1"/>
    <col min="10499" max="10499" width="13.625" style="59" customWidth="1"/>
    <col min="10500" max="10500" width="10.125" style="59" customWidth="1"/>
    <col min="10501" max="10502" width="8.625" style="59" customWidth="1"/>
    <col min="10503" max="10503" width="10.125" style="59" customWidth="1"/>
    <col min="10504" max="10504" width="4.625" style="59" customWidth="1"/>
    <col min="10505" max="10506" width="17.75" style="59" customWidth="1"/>
    <col min="10507" max="10510" width="7.625" style="59" customWidth="1"/>
    <col min="10511" max="10511" width="8.125" style="59" customWidth="1"/>
    <col min="10512" max="10752" width="9" style="59"/>
    <col min="10753" max="10753" width="1" style="59" customWidth="1"/>
    <col min="10754" max="10754" width="5.125" style="59" customWidth="1"/>
    <col min="10755" max="10755" width="13.625" style="59" customWidth="1"/>
    <col min="10756" max="10756" width="10.125" style="59" customWidth="1"/>
    <col min="10757" max="10758" width="8.625" style="59" customWidth="1"/>
    <col min="10759" max="10759" width="10.125" style="59" customWidth="1"/>
    <col min="10760" max="10760" width="4.625" style="59" customWidth="1"/>
    <col min="10761" max="10762" width="17.75" style="59" customWidth="1"/>
    <col min="10763" max="10766" width="7.625" style="59" customWidth="1"/>
    <col min="10767" max="10767" width="8.125" style="59" customWidth="1"/>
    <col min="10768" max="11008" width="9" style="59"/>
    <col min="11009" max="11009" width="1" style="59" customWidth="1"/>
    <col min="11010" max="11010" width="5.125" style="59" customWidth="1"/>
    <col min="11011" max="11011" width="13.625" style="59" customWidth="1"/>
    <col min="11012" max="11012" width="10.125" style="59" customWidth="1"/>
    <col min="11013" max="11014" width="8.625" style="59" customWidth="1"/>
    <col min="11015" max="11015" width="10.125" style="59" customWidth="1"/>
    <col min="11016" max="11016" width="4.625" style="59" customWidth="1"/>
    <col min="11017" max="11018" width="17.75" style="59" customWidth="1"/>
    <col min="11019" max="11022" width="7.625" style="59" customWidth="1"/>
    <col min="11023" max="11023" width="8.125" style="59" customWidth="1"/>
    <col min="11024" max="11264" width="9" style="59"/>
    <col min="11265" max="11265" width="1" style="59" customWidth="1"/>
    <col min="11266" max="11266" width="5.125" style="59" customWidth="1"/>
    <col min="11267" max="11267" width="13.625" style="59" customWidth="1"/>
    <col min="11268" max="11268" width="10.125" style="59" customWidth="1"/>
    <col min="11269" max="11270" width="8.625" style="59" customWidth="1"/>
    <col min="11271" max="11271" width="10.125" style="59" customWidth="1"/>
    <col min="11272" max="11272" width="4.625" style="59" customWidth="1"/>
    <col min="11273" max="11274" width="17.75" style="59" customWidth="1"/>
    <col min="11275" max="11278" width="7.625" style="59" customWidth="1"/>
    <col min="11279" max="11279" width="8.125" style="59" customWidth="1"/>
    <col min="11280" max="11520" width="9" style="59"/>
    <col min="11521" max="11521" width="1" style="59" customWidth="1"/>
    <col min="11522" max="11522" width="5.125" style="59" customWidth="1"/>
    <col min="11523" max="11523" width="13.625" style="59" customWidth="1"/>
    <col min="11524" max="11524" width="10.125" style="59" customWidth="1"/>
    <col min="11525" max="11526" width="8.625" style="59" customWidth="1"/>
    <col min="11527" max="11527" width="10.125" style="59" customWidth="1"/>
    <col min="11528" max="11528" width="4.625" style="59" customWidth="1"/>
    <col min="11529" max="11530" width="17.75" style="59" customWidth="1"/>
    <col min="11531" max="11534" width="7.625" style="59" customWidth="1"/>
    <col min="11535" max="11535" width="8.125" style="59" customWidth="1"/>
    <col min="11536" max="11776" width="9" style="59"/>
    <col min="11777" max="11777" width="1" style="59" customWidth="1"/>
    <col min="11778" max="11778" width="5.125" style="59" customWidth="1"/>
    <col min="11779" max="11779" width="13.625" style="59" customWidth="1"/>
    <col min="11780" max="11780" width="10.125" style="59" customWidth="1"/>
    <col min="11781" max="11782" width="8.625" style="59" customWidth="1"/>
    <col min="11783" max="11783" width="10.125" style="59" customWidth="1"/>
    <col min="11784" max="11784" width="4.625" style="59" customWidth="1"/>
    <col min="11785" max="11786" width="17.75" style="59" customWidth="1"/>
    <col min="11787" max="11790" width="7.625" style="59" customWidth="1"/>
    <col min="11791" max="11791" width="8.125" style="59" customWidth="1"/>
    <col min="11792" max="12032" width="9" style="59"/>
    <col min="12033" max="12033" width="1" style="59" customWidth="1"/>
    <col min="12034" max="12034" width="5.125" style="59" customWidth="1"/>
    <col min="12035" max="12035" width="13.625" style="59" customWidth="1"/>
    <col min="12036" max="12036" width="10.125" style="59" customWidth="1"/>
    <col min="12037" max="12038" width="8.625" style="59" customWidth="1"/>
    <col min="12039" max="12039" width="10.125" style="59" customWidth="1"/>
    <col min="12040" max="12040" width="4.625" style="59" customWidth="1"/>
    <col min="12041" max="12042" width="17.75" style="59" customWidth="1"/>
    <col min="12043" max="12046" width="7.625" style="59" customWidth="1"/>
    <col min="12047" max="12047" width="8.125" style="59" customWidth="1"/>
    <col min="12048" max="12288" width="9" style="59"/>
    <col min="12289" max="12289" width="1" style="59" customWidth="1"/>
    <col min="12290" max="12290" width="5.125" style="59" customWidth="1"/>
    <col min="12291" max="12291" width="13.625" style="59" customWidth="1"/>
    <col min="12292" max="12292" width="10.125" style="59" customWidth="1"/>
    <col min="12293" max="12294" width="8.625" style="59" customWidth="1"/>
    <col min="12295" max="12295" width="10.125" style="59" customWidth="1"/>
    <col min="12296" max="12296" width="4.625" style="59" customWidth="1"/>
    <col min="12297" max="12298" width="17.75" style="59" customWidth="1"/>
    <col min="12299" max="12302" width="7.625" style="59" customWidth="1"/>
    <col min="12303" max="12303" width="8.125" style="59" customWidth="1"/>
    <col min="12304" max="12544" width="9" style="59"/>
    <col min="12545" max="12545" width="1" style="59" customWidth="1"/>
    <col min="12546" max="12546" width="5.125" style="59" customWidth="1"/>
    <col min="12547" max="12547" width="13.625" style="59" customWidth="1"/>
    <col min="12548" max="12548" width="10.125" style="59" customWidth="1"/>
    <col min="12549" max="12550" width="8.625" style="59" customWidth="1"/>
    <col min="12551" max="12551" width="10.125" style="59" customWidth="1"/>
    <col min="12552" max="12552" width="4.625" style="59" customWidth="1"/>
    <col min="12553" max="12554" width="17.75" style="59" customWidth="1"/>
    <col min="12555" max="12558" width="7.625" style="59" customWidth="1"/>
    <col min="12559" max="12559" width="8.125" style="59" customWidth="1"/>
    <col min="12560" max="12800" width="9" style="59"/>
    <col min="12801" max="12801" width="1" style="59" customWidth="1"/>
    <col min="12802" max="12802" width="5.125" style="59" customWidth="1"/>
    <col min="12803" max="12803" width="13.625" style="59" customWidth="1"/>
    <col min="12804" max="12804" width="10.125" style="59" customWidth="1"/>
    <col min="12805" max="12806" width="8.625" style="59" customWidth="1"/>
    <col min="12807" max="12807" width="10.125" style="59" customWidth="1"/>
    <col min="12808" max="12808" width="4.625" style="59" customWidth="1"/>
    <col min="12809" max="12810" width="17.75" style="59" customWidth="1"/>
    <col min="12811" max="12814" width="7.625" style="59" customWidth="1"/>
    <col min="12815" max="12815" width="8.125" style="59" customWidth="1"/>
    <col min="12816" max="13056" width="9" style="59"/>
    <col min="13057" max="13057" width="1" style="59" customWidth="1"/>
    <col min="13058" max="13058" width="5.125" style="59" customWidth="1"/>
    <col min="13059" max="13059" width="13.625" style="59" customWidth="1"/>
    <col min="13060" max="13060" width="10.125" style="59" customWidth="1"/>
    <col min="13061" max="13062" width="8.625" style="59" customWidth="1"/>
    <col min="13063" max="13063" width="10.125" style="59" customWidth="1"/>
    <col min="13064" max="13064" width="4.625" style="59" customWidth="1"/>
    <col min="13065" max="13066" width="17.75" style="59" customWidth="1"/>
    <col min="13067" max="13070" width="7.625" style="59" customWidth="1"/>
    <col min="13071" max="13071" width="8.125" style="59" customWidth="1"/>
    <col min="13072" max="13312" width="9" style="59"/>
    <col min="13313" max="13313" width="1" style="59" customWidth="1"/>
    <col min="13314" max="13314" width="5.125" style="59" customWidth="1"/>
    <col min="13315" max="13315" width="13.625" style="59" customWidth="1"/>
    <col min="13316" max="13316" width="10.125" style="59" customWidth="1"/>
    <col min="13317" max="13318" width="8.625" style="59" customWidth="1"/>
    <col min="13319" max="13319" width="10.125" style="59" customWidth="1"/>
    <col min="13320" max="13320" width="4.625" style="59" customWidth="1"/>
    <col min="13321" max="13322" width="17.75" style="59" customWidth="1"/>
    <col min="13323" max="13326" width="7.625" style="59" customWidth="1"/>
    <col min="13327" max="13327" width="8.125" style="59" customWidth="1"/>
    <col min="13328" max="13568" width="9" style="59"/>
    <col min="13569" max="13569" width="1" style="59" customWidth="1"/>
    <col min="13570" max="13570" width="5.125" style="59" customWidth="1"/>
    <col min="13571" max="13571" width="13.625" style="59" customWidth="1"/>
    <col min="13572" max="13572" width="10.125" style="59" customWidth="1"/>
    <col min="13573" max="13574" width="8.625" style="59" customWidth="1"/>
    <col min="13575" max="13575" width="10.125" style="59" customWidth="1"/>
    <col min="13576" max="13576" width="4.625" style="59" customWidth="1"/>
    <col min="13577" max="13578" width="17.75" style="59" customWidth="1"/>
    <col min="13579" max="13582" width="7.625" style="59" customWidth="1"/>
    <col min="13583" max="13583" width="8.125" style="59" customWidth="1"/>
    <col min="13584" max="13824" width="9" style="59"/>
    <col min="13825" max="13825" width="1" style="59" customWidth="1"/>
    <col min="13826" max="13826" width="5.125" style="59" customWidth="1"/>
    <col min="13827" max="13827" width="13.625" style="59" customWidth="1"/>
    <col min="13828" max="13828" width="10.125" style="59" customWidth="1"/>
    <col min="13829" max="13830" width="8.625" style="59" customWidth="1"/>
    <col min="13831" max="13831" width="10.125" style="59" customWidth="1"/>
    <col min="13832" max="13832" width="4.625" style="59" customWidth="1"/>
    <col min="13833" max="13834" width="17.75" style="59" customWidth="1"/>
    <col min="13835" max="13838" width="7.625" style="59" customWidth="1"/>
    <col min="13839" max="13839" width="8.125" style="59" customWidth="1"/>
    <col min="13840" max="14080" width="9" style="59"/>
    <col min="14081" max="14081" width="1" style="59" customWidth="1"/>
    <col min="14082" max="14082" width="5.125" style="59" customWidth="1"/>
    <col min="14083" max="14083" width="13.625" style="59" customWidth="1"/>
    <col min="14084" max="14084" width="10.125" style="59" customWidth="1"/>
    <col min="14085" max="14086" width="8.625" style="59" customWidth="1"/>
    <col min="14087" max="14087" width="10.125" style="59" customWidth="1"/>
    <col min="14088" max="14088" width="4.625" style="59" customWidth="1"/>
    <col min="14089" max="14090" width="17.75" style="59" customWidth="1"/>
    <col min="14091" max="14094" width="7.625" style="59" customWidth="1"/>
    <col min="14095" max="14095" width="8.125" style="59" customWidth="1"/>
    <col min="14096" max="14336" width="9" style="59"/>
    <col min="14337" max="14337" width="1" style="59" customWidth="1"/>
    <col min="14338" max="14338" width="5.125" style="59" customWidth="1"/>
    <col min="14339" max="14339" width="13.625" style="59" customWidth="1"/>
    <col min="14340" max="14340" width="10.125" style="59" customWidth="1"/>
    <col min="14341" max="14342" width="8.625" style="59" customWidth="1"/>
    <col min="14343" max="14343" width="10.125" style="59" customWidth="1"/>
    <col min="14344" max="14344" width="4.625" style="59" customWidth="1"/>
    <col min="14345" max="14346" width="17.75" style="59" customWidth="1"/>
    <col min="14347" max="14350" width="7.625" style="59" customWidth="1"/>
    <col min="14351" max="14351" width="8.125" style="59" customWidth="1"/>
    <col min="14352" max="14592" width="9" style="59"/>
    <col min="14593" max="14593" width="1" style="59" customWidth="1"/>
    <col min="14594" max="14594" width="5.125" style="59" customWidth="1"/>
    <col min="14595" max="14595" width="13.625" style="59" customWidth="1"/>
    <col min="14596" max="14596" width="10.125" style="59" customWidth="1"/>
    <col min="14597" max="14598" width="8.625" style="59" customWidth="1"/>
    <col min="14599" max="14599" width="10.125" style="59" customWidth="1"/>
    <col min="14600" max="14600" width="4.625" style="59" customWidth="1"/>
    <col min="14601" max="14602" width="17.75" style="59" customWidth="1"/>
    <col min="14603" max="14606" width="7.625" style="59" customWidth="1"/>
    <col min="14607" max="14607" width="8.125" style="59" customWidth="1"/>
    <col min="14608" max="14848" width="9" style="59"/>
    <col min="14849" max="14849" width="1" style="59" customWidth="1"/>
    <col min="14850" max="14850" width="5.125" style="59" customWidth="1"/>
    <col min="14851" max="14851" width="13.625" style="59" customWidth="1"/>
    <col min="14852" max="14852" width="10.125" style="59" customWidth="1"/>
    <col min="14853" max="14854" width="8.625" style="59" customWidth="1"/>
    <col min="14855" max="14855" width="10.125" style="59" customWidth="1"/>
    <col min="14856" max="14856" width="4.625" style="59" customWidth="1"/>
    <col min="14857" max="14858" width="17.75" style="59" customWidth="1"/>
    <col min="14859" max="14862" width="7.625" style="59" customWidth="1"/>
    <col min="14863" max="14863" width="8.125" style="59" customWidth="1"/>
    <col min="14864" max="15104" width="9" style="59"/>
    <col min="15105" max="15105" width="1" style="59" customWidth="1"/>
    <col min="15106" max="15106" width="5.125" style="59" customWidth="1"/>
    <col min="15107" max="15107" width="13.625" style="59" customWidth="1"/>
    <col min="15108" max="15108" width="10.125" style="59" customWidth="1"/>
    <col min="15109" max="15110" width="8.625" style="59" customWidth="1"/>
    <col min="15111" max="15111" width="10.125" style="59" customWidth="1"/>
    <col min="15112" max="15112" width="4.625" style="59" customWidth="1"/>
    <col min="15113" max="15114" width="17.75" style="59" customWidth="1"/>
    <col min="15115" max="15118" width="7.625" style="59" customWidth="1"/>
    <col min="15119" max="15119" width="8.125" style="59" customWidth="1"/>
    <col min="15120" max="15360" width="9" style="59"/>
    <col min="15361" max="15361" width="1" style="59" customWidth="1"/>
    <col min="15362" max="15362" width="5.125" style="59" customWidth="1"/>
    <col min="15363" max="15363" width="13.625" style="59" customWidth="1"/>
    <col min="15364" max="15364" width="10.125" style="59" customWidth="1"/>
    <col min="15365" max="15366" width="8.625" style="59" customWidth="1"/>
    <col min="15367" max="15367" width="10.125" style="59" customWidth="1"/>
    <col min="15368" max="15368" width="4.625" style="59" customWidth="1"/>
    <col min="15369" max="15370" width="17.75" style="59" customWidth="1"/>
    <col min="15371" max="15374" width="7.625" style="59" customWidth="1"/>
    <col min="15375" max="15375" width="8.125" style="59" customWidth="1"/>
    <col min="15376" max="15616" width="9" style="59"/>
    <col min="15617" max="15617" width="1" style="59" customWidth="1"/>
    <col min="15618" max="15618" width="5.125" style="59" customWidth="1"/>
    <col min="15619" max="15619" width="13.625" style="59" customWidth="1"/>
    <col min="15620" max="15620" width="10.125" style="59" customWidth="1"/>
    <col min="15621" max="15622" width="8.625" style="59" customWidth="1"/>
    <col min="15623" max="15623" width="10.125" style="59" customWidth="1"/>
    <col min="15624" max="15624" width="4.625" style="59" customWidth="1"/>
    <col min="15625" max="15626" width="17.75" style="59" customWidth="1"/>
    <col min="15627" max="15630" width="7.625" style="59" customWidth="1"/>
    <col min="15631" max="15631" width="8.125" style="59" customWidth="1"/>
    <col min="15632" max="15872" width="9" style="59"/>
    <col min="15873" max="15873" width="1" style="59" customWidth="1"/>
    <col min="15874" max="15874" width="5.125" style="59" customWidth="1"/>
    <col min="15875" max="15875" width="13.625" style="59" customWidth="1"/>
    <col min="15876" max="15876" width="10.125" style="59" customWidth="1"/>
    <col min="15877" max="15878" width="8.625" style="59" customWidth="1"/>
    <col min="15879" max="15879" width="10.125" style="59" customWidth="1"/>
    <col min="15880" max="15880" width="4.625" style="59" customWidth="1"/>
    <col min="15881" max="15882" width="17.75" style="59" customWidth="1"/>
    <col min="15883" max="15886" width="7.625" style="59" customWidth="1"/>
    <col min="15887" max="15887" width="8.125" style="59" customWidth="1"/>
    <col min="15888" max="16128" width="9" style="59"/>
    <col min="16129" max="16129" width="1" style="59" customWidth="1"/>
    <col min="16130" max="16130" width="5.125" style="59" customWidth="1"/>
    <col min="16131" max="16131" width="13.625" style="59" customWidth="1"/>
    <col min="16132" max="16132" width="10.125" style="59" customWidth="1"/>
    <col min="16133" max="16134" width="8.625" style="59" customWidth="1"/>
    <col min="16135" max="16135" width="10.125" style="59" customWidth="1"/>
    <col min="16136" max="16136" width="4.625" style="59" customWidth="1"/>
    <col min="16137" max="16138" width="17.75" style="59" customWidth="1"/>
    <col min="16139" max="16142" width="7.625" style="59" customWidth="1"/>
    <col min="16143" max="16143" width="8.125" style="59" customWidth="1"/>
    <col min="16144" max="16384" width="9" style="59"/>
  </cols>
  <sheetData>
    <row r="1" spans="3:29" ht="21" customHeight="1">
      <c r="C1" s="331" t="s">
        <v>80</v>
      </c>
      <c r="D1" s="331"/>
      <c r="E1" s="331"/>
      <c r="F1" s="331"/>
      <c r="G1" s="331"/>
      <c r="H1" s="331"/>
      <c r="I1" s="331"/>
      <c r="J1" s="331"/>
      <c r="K1" s="331"/>
      <c r="L1" s="331"/>
      <c r="M1" s="331"/>
      <c r="N1" s="331"/>
      <c r="O1" s="61"/>
      <c r="P1" s="61"/>
      <c r="Q1" s="61"/>
      <c r="R1" s="61"/>
      <c r="S1" s="61"/>
      <c r="T1" s="61"/>
      <c r="U1" s="61"/>
      <c r="V1" s="61"/>
      <c r="W1" s="61"/>
      <c r="X1" s="61"/>
      <c r="Y1" s="61"/>
      <c r="Z1" s="61"/>
      <c r="AA1" s="61"/>
      <c r="AB1" s="61"/>
    </row>
    <row r="2" spans="3:29" ht="12.75" customHeight="1">
      <c r="O2" s="61"/>
      <c r="P2" s="61"/>
      <c r="Q2" s="61"/>
      <c r="R2" s="61"/>
      <c r="S2" s="61"/>
      <c r="T2" s="61"/>
      <c r="U2" s="61"/>
      <c r="V2" s="61"/>
      <c r="W2" s="61"/>
      <c r="X2" s="61"/>
      <c r="Y2" s="61"/>
      <c r="Z2" s="61"/>
      <c r="AA2" s="61"/>
      <c r="AB2" s="61"/>
      <c r="AC2" s="60"/>
    </row>
    <row r="3" spans="3:29" s="65" customFormat="1" ht="17.25" customHeight="1">
      <c r="C3" s="332"/>
      <c r="D3" s="334" t="s">
        <v>18</v>
      </c>
      <c r="E3" s="336" t="s">
        <v>79</v>
      </c>
      <c r="F3" s="338" t="s">
        <v>78</v>
      </c>
      <c r="G3" s="338" t="s">
        <v>77</v>
      </c>
      <c r="H3" s="338" t="s">
        <v>76</v>
      </c>
      <c r="I3" s="336" t="s">
        <v>75</v>
      </c>
      <c r="J3" s="340"/>
      <c r="K3" s="340"/>
      <c r="L3" s="334"/>
      <c r="M3" s="338" t="s">
        <v>74</v>
      </c>
      <c r="N3" s="341" t="s">
        <v>73</v>
      </c>
      <c r="O3" s="329"/>
      <c r="P3" s="330"/>
      <c r="Q3" s="330"/>
      <c r="R3" s="330"/>
      <c r="S3" s="330"/>
      <c r="T3" s="330"/>
      <c r="U3" s="330"/>
      <c r="V3" s="330"/>
      <c r="W3" s="330"/>
      <c r="X3" s="330"/>
      <c r="Y3" s="330"/>
      <c r="Z3" s="330"/>
      <c r="AA3" s="330"/>
      <c r="AB3" s="330"/>
      <c r="AC3" s="328"/>
    </row>
    <row r="4" spans="3:29" s="65" customFormat="1" ht="15.75" customHeight="1">
      <c r="C4" s="333"/>
      <c r="D4" s="335"/>
      <c r="E4" s="337"/>
      <c r="F4" s="339"/>
      <c r="G4" s="339"/>
      <c r="H4" s="339"/>
      <c r="I4" s="72" t="s">
        <v>72</v>
      </c>
      <c r="J4" s="72" t="s">
        <v>71</v>
      </c>
      <c r="K4" s="72" t="s">
        <v>70</v>
      </c>
      <c r="L4" s="72" t="s">
        <v>69</v>
      </c>
      <c r="M4" s="339"/>
      <c r="N4" s="342"/>
      <c r="O4" s="329"/>
      <c r="P4" s="330"/>
      <c r="Q4" s="330"/>
      <c r="R4" s="330"/>
      <c r="S4" s="330"/>
      <c r="T4" s="330"/>
      <c r="U4" s="330"/>
      <c r="V4" s="69"/>
      <c r="W4" s="69"/>
      <c r="X4" s="70"/>
      <c r="Y4" s="70"/>
      <c r="Z4" s="69"/>
      <c r="AA4" s="69"/>
      <c r="AB4" s="69"/>
      <c r="AC4" s="328"/>
    </row>
    <row r="5" spans="3:29" s="65" customFormat="1" ht="33" customHeight="1">
      <c r="C5" s="183"/>
      <c r="D5" s="184"/>
      <c r="E5" s="188"/>
      <c r="F5" s="72"/>
      <c r="G5" s="72"/>
      <c r="H5" s="72"/>
      <c r="I5" s="188"/>
      <c r="J5" s="72"/>
      <c r="K5" s="72"/>
      <c r="L5" s="72"/>
      <c r="M5" s="72"/>
      <c r="N5" s="185"/>
      <c r="O5" s="71"/>
      <c r="P5" s="69"/>
      <c r="Q5" s="69"/>
      <c r="R5" s="69"/>
      <c r="S5" s="69"/>
      <c r="T5" s="69"/>
      <c r="U5" s="69"/>
      <c r="V5" s="69"/>
      <c r="W5" s="69"/>
      <c r="X5" s="70"/>
      <c r="Y5" s="70"/>
      <c r="Z5" s="69"/>
      <c r="AA5" s="69"/>
      <c r="AB5" s="69"/>
      <c r="AC5" s="68"/>
    </row>
    <row r="6" spans="3:29" s="65" customFormat="1" ht="33" customHeight="1">
      <c r="C6" s="72"/>
      <c r="D6" s="184"/>
      <c r="E6" s="188"/>
      <c r="F6" s="72"/>
      <c r="G6" s="72"/>
      <c r="H6" s="72"/>
      <c r="I6" s="188"/>
      <c r="J6" s="72"/>
      <c r="K6" s="72"/>
      <c r="L6" s="72"/>
      <c r="M6" s="72"/>
      <c r="N6" s="185"/>
      <c r="O6" s="64"/>
      <c r="P6" s="63"/>
      <c r="Q6" s="63"/>
      <c r="R6" s="63"/>
      <c r="S6" s="63"/>
      <c r="T6" s="63"/>
      <c r="U6" s="64"/>
      <c r="V6" s="63"/>
      <c r="W6" s="63"/>
      <c r="X6" s="63"/>
      <c r="Y6" s="63"/>
      <c r="Z6" s="64"/>
      <c r="AA6" s="64"/>
      <c r="AB6" s="63"/>
      <c r="AC6" s="66"/>
    </row>
    <row r="7" spans="3:29" ht="33" customHeight="1">
      <c r="C7" s="72"/>
      <c r="D7" s="186"/>
      <c r="E7" s="189"/>
      <c r="F7" s="72"/>
      <c r="G7" s="72"/>
      <c r="H7" s="72"/>
      <c r="I7" s="189"/>
      <c r="J7" s="183"/>
      <c r="K7" s="72"/>
      <c r="L7" s="72"/>
      <c r="M7" s="72"/>
      <c r="N7" s="187"/>
      <c r="O7" s="64"/>
      <c r="P7" s="63"/>
      <c r="Q7" s="63"/>
      <c r="R7" s="63"/>
      <c r="S7" s="63"/>
      <c r="T7" s="63"/>
      <c r="U7" s="64"/>
      <c r="V7" s="63"/>
      <c r="W7" s="63"/>
      <c r="X7" s="63"/>
      <c r="Y7" s="63"/>
      <c r="Z7" s="64"/>
      <c r="AA7" s="64"/>
      <c r="AB7" s="63"/>
      <c r="AC7" s="66"/>
    </row>
    <row r="8" spans="3:29" ht="33" customHeight="1">
      <c r="C8" s="72"/>
      <c r="D8" s="186"/>
      <c r="E8" s="189"/>
      <c r="F8" s="72"/>
      <c r="G8" s="72"/>
      <c r="H8" s="72"/>
      <c r="I8" s="189"/>
      <c r="J8" s="183"/>
      <c r="K8" s="72"/>
      <c r="L8" s="72"/>
      <c r="M8" s="72"/>
      <c r="N8" s="187"/>
      <c r="O8" s="64"/>
      <c r="P8" s="63"/>
      <c r="Q8" s="63"/>
      <c r="R8" s="63"/>
      <c r="S8" s="63"/>
      <c r="T8" s="63"/>
      <c r="U8" s="64"/>
      <c r="V8" s="63"/>
      <c r="W8" s="63"/>
      <c r="X8" s="63"/>
      <c r="Y8" s="63"/>
      <c r="Z8" s="64"/>
      <c r="AA8" s="64"/>
      <c r="AB8" s="63"/>
      <c r="AC8" s="66"/>
    </row>
    <row r="9" spans="3:29" ht="33" customHeight="1">
      <c r="C9" s="210"/>
      <c r="D9" s="190"/>
      <c r="E9" s="201"/>
      <c r="F9" s="212"/>
      <c r="G9" s="212"/>
      <c r="H9" s="210"/>
      <c r="I9" s="221"/>
      <c r="J9" s="209"/>
      <c r="K9" s="210"/>
      <c r="L9" s="211"/>
      <c r="M9" s="210"/>
      <c r="N9" s="213"/>
      <c r="O9" s="64"/>
      <c r="P9" s="63"/>
      <c r="Q9" s="63"/>
      <c r="R9" s="63"/>
      <c r="S9" s="63"/>
      <c r="T9" s="63"/>
      <c r="U9" s="64"/>
      <c r="V9" s="63"/>
      <c r="W9" s="63"/>
      <c r="X9" s="63"/>
      <c r="Y9" s="63"/>
      <c r="Z9" s="64"/>
      <c r="AA9" s="64"/>
      <c r="AB9" s="63"/>
      <c r="AC9" s="66"/>
    </row>
    <row r="10" spans="3:29" ht="33" customHeight="1">
      <c r="C10" s="210"/>
      <c r="D10" s="190"/>
      <c r="E10" s="201"/>
      <c r="F10" s="212"/>
      <c r="G10" s="212"/>
      <c r="H10" s="210"/>
      <c r="I10" s="221"/>
      <c r="J10" s="209"/>
      <c r="K10" s="210"/>
      <c r="L10" s="210"/>
      <c r="M10" s="210"/>
      <c r="N10" s="213"/>
      <c r="O10" s="64"/>
      <c r="P10" s="63"/>
      <c r="Q10" s="63"/>
      <c r="R10" s="63"/>
      <c r="S10" s="63"/>
      <c r="T10" s="63"/>
      <c r="U10" s="64"/>
      <c r="V10" s="63"/>
      <c r="W10" s="63"/>
      <c r="X10" s="63"/>
      <c r="Y10" s="63"/>
      <c r="Z10" s="64"/>
      <c r="AA10" s="64"/>
      <c r="AB10" s="63"/>
      <c r="AC10" s="66"/>
    </row>
    <row r="11" spans="3:29" ht="33" customHeight="1">
      <c r="C11" s="181"/>
      <c r="D11" s="190"/>
      <c r="E11" s="190"/>
      <c r="F11" s="181"/>
      <c r="G11" s="181"/>
      <c r="H11" s="181"/>
      <c r="I11" s="190"/>
      <c r="J11" s="190"/>
      <c r="K11" s="181"/>
      <c r="L11" s="181"/>
      <c r="M11" s="181"/>
      <c r="N11" s="191"/>
      <c r="O11" s="64"/>
      <c r="P11" s="63"/>
      <c r="Q11" s="63"/>
      <c r="R11" s="63"/>
      <c r="S11" s="63"/>
      <c r="T11" s="63"/>
      <c r="U11" s="64"/>
      <c r="V11" s="63"/>
      <c r="W11" s="63"/>
      <c r="X11" s="63"/>
      <c r="Y11" s="63"/>
      <c r="Z11" s="64"/>
      <c r="AA11" s="64"/>
      <c r="AB11" s="63"/>
      <c r="AC11" s="66"/>
    </row>
    <row r="12" spans="3:29" ht="33" customHeight="1">
      <c r="C12" s="194"/>
      <c r="D12" s="195"/>
      <c r="E12" s="196"/>
      <c r="F12" s="194"/>
      <c r="G12" s="194"/>
      <c r="H12" s="194"/>
      <c r="I12" s="195"/>
      <c r="J12" s="194"/>
      <c r="K12" s="197"/>
      <c r="L12" s="194"/>
      <c r="M12" s="194"/>
      <c r="N12" s="198"/>
      <c r="O12" s="64"/>
      <c r="P12" s="63"/>
      <c r="Q12" s="63"/>
      <c r="R12" s="63"/>
      <c r="S12" s="63"/>
      <c r="T12" s="63"/>
      <c r="U12" s="64"/>
      <c r="V12" s="63"/>
      <c r="W12" s="63"/>
      <c r="X12" s="63"/>
      <c r="Y12" s="63"/>
      <c r="Z12" s="64"/>
      <c r="AA12" s="64"/>
      <c r="AB12" s="63"/>
      <c r="AC12" s="66"/>
    </row>
    <row r="13" spans="3:29" ht="33" customHeight="1">
      <c r="C13" s="194"/>
      <c r="D13" s="195"/>
      <c r="E13" s="196"/>
      <c r="F13" s="194"/>
      <c r="G13" s="194"/>
      <c r="H13" s="194"/>
      <c r="I13" s="195"/>
      <c r="J13" s="199"/>
      <c r="K13" s="194"/>
      <c r="L13" s="194"/>
      <c r="M13" s="194"/>
      <c r="N13" s="198"/>
      <c r="O13" s="64"/>
      <c r="P13" s="63"/>
      <c r="Q13" s="63"/>
      <c r="R13" s="63"/>
      <c r="S13" s="63"/>
      <c r="T13" s="63"/>
      <c r="U13" s="64"/>
      <c r="V13" s="63"/>
      <c r="W13" s="63"/>
      <c r="X13" s="63"/>
      <c r="Y13" s="63"/>
      <c r="Z13" s="64"/>
      <c r="AA13" s="64"/>
      <c r="AB13" s="63"/>
      <c r="AC13" s="66"/>
    </row>
    <row r="14" spans="3:29" ht="33" customHeight="1">
      <c r="C14" s="194"/>
      <c r="D14" s="195"/>
      <c r="E14" s="196"/>
      <c r="F14" s="194"/>
      <c r="G14" s="194"/>
      <c r="H14" s="194"/>
      <c r="I14" s="195"/>
      <c r="J14" s="199"/>
      <c r="K14" s="197"/>
      <c r="L14" s="194"/>
      <c r="M14" s="194"/>
      <c r="N14" s="198"/>
      <c r="O14" s="64"/>
      <c r="P14" s="63"/>
      <c r="Q14" s="63"/>
      <c r="R14" s="63"/>
      <c r="S14" s="63"/>
      <c r="T14" s="63"/>
      <c r="U14" s="64"/>
      <c r="V14" s="63"/>
      <c r="W14" s="63"/>
      <c r="X14" s="63"/>
      <c r="Y14" s="63"/>
      <c r="Z14" s="64"/>
      <c r="AA14" s="64"/>
      <c r="AB14" s="63"/>
      <c r="AC14" s="66"/>
    </row>
    <row r="15" spans="3:29" ht="33" customHeight="1">
      <c r="C15" s="194"/>
      <c r="D15" s="195"/>
      <c r="E15" s="196"/>
      <c r="F15" s="194"/>
      <c r="G15" s="194"/>
      <c r="H15" s="194"/>
      <c r="I15" s="195"/>
      <c r="J15" s="199"/>
      <c r="K15" s="194"/>
      <c r="L15" s="194"/>
      <c r="M15" s="194"/>
      <c r="N15" s="198"/>
      <c r="O15" s="64"/>
      <c r="P15" s="63"/>
      <c r="Q15" s="63"/>
      <c r="R15" s="63"/>
      <c r="S15" s="63"/>
      <c r="T15" s="63"/>
      <c r="U15" s="64"/>
      <c r="V15" s="63"/>
      <c r="W15" s="63"/>
      <c r="X15" s="63"/>
      <c r="Y15" s="63"/>
      <c r="Z15" s="64"/>
      <c r="AA15" s="64"/>
      <c r="AB15" s="63"/>
      <c r="AC15" s="66"/>
    </row>
    <row r="16" spans="3:29" ht="33" customHeight="1">
      <c r="C16" s="182"/>
      <c r="D16" s="192"/>
      <c r="E16" s="193"/>
      <c r="F16" s="182"/>
      <c r="G16" s="182"/>
      <c r="H16" s="182"/>
      <c r="I16" s="192"/>
      <c r="J16" s="199"/>
      <c r="K16" s="182"/>
      <c r="L16" s="182"/>
      <c r="M16" s="182"/>
      <c r="N16" s="200"/>
      <c r="O16" s="64"/>
      <c r="P16" s="63"/>
      <c r="Q16" s="63"/>
      <c r="R16" s="63"/>
      <c r="S16" s="63"/>
      <c r="T16" s="63"/>
      <c r="U16" s="64"/>
      <c r="V16" s="63"/>
      <c r="W16" s="63"/>
      <c r="X16" s="63"/>
      <c r="Y16" s="63"/>
      <c r="Z16" s="64"/>
      <c r="AA16" s="64"/>
      <c r="AB16" s="63"/>
      <c r="AC16" s="66"/>
    </row>
    <row r="17" spans="3:29" ht="33" customHeight="1">
      <c r="C17" s="181"/>
      <c r="D17" s="190"/>
      <c r="E17" s="190"/>
      <c r="F17" s="181"/>
      <c r="G17" s="181"/>
      <c r="H17" s="181"/>
      <c r="I17" s="190"/>
      <c r="J17" s="190"/>
      <c r="K17" s="181"/>
      <c r="L17" s="181"/>
      <c r="M17" s="181"/>
      <c r="N17" s="191"/>
      <c r="O17" s="64"/>
      <c r="P17" s="63"/>
      <c r="Q17" s="63"/>
      <c r="R17" s="63"/>
      <c r="S17" s="63"/>
      <c r="T17" s="63"/>
      <c r="U17" s="64"/>
      <c r="V17" s="63"/>
      <c r="W17" s="63"/>
      <c r="X17" s="63"/>
      <c r="Y17" s="63"/>
      <c r="Z17" s="64"/>
      <c r="AA17" s="64"/>
      <c r="AB17" s="63"/>
      <c r="AC17" s="66"/>
    </row>
    <row r="18" spans="3:29" ht="33" customHeight="1">
      <c r="C18" s="194"/>
      <c r="D18" s="195"/>
      <c r="E18" s="196"/>
      <c r="F18" s="194"/>
      <c r="G18" s="194"/>
      <c r="H18" s="194"/>
      <c r="I18" s="195"/>
      <c r="J18" s="194"/>
      <c r="K18" s="197"/>
      <c r="L18" s="194"/>
      <c r="M18" s="194"/>
      <c r="N18" s="198"/>
      <c r="O18" s="64"/>
      <c r="P18" s="63"/>
      <c r="Q18" s="63"/>
      <c r="R18" s="63"/>
      <c r="S18" s="63"/>
      <c r="T18" s="63"/>
      <c r="U18" s="64"/>
      <c r="V18" s="63"/>
      <c r="W18" s="63"/>
      <c r="X18" s="63"/>
      <c r="Y18" s="63"/>
      <c r="Z18" s="64"/>
      <c r="AA18" s="64"/>
      <c r="AB18" s="63"/>
      <c r="AC18" s="66"/>
    </row>
    <row r="19" spans="3:29" ht="33" customHeight="1">
      <c r="C19" s="194"/>
      <c r="D19" s="195"/>
      <c r="E19" s="196"/>
      <c r="F19" s="194"/>
      <c r="G19" s="194"/>
      <c r="H19" s="194"/>
      <c r="I19" s="195"/>
      <c r="J19" s="199"/>
      <c r="K19" s="194"/>
      <c r="L19" s="194"/>
      <c r="M19" s="194"/>
      <c r="N19" s="198"/>
      <c r="O19" s="64"/>
      <c r="P19" s="63"/>
      <c r="Q19" s="63"/>
      <c r="R19" s="63"/>
      <c r="S19" s="63"/>
      <c r="T19" s="63"/>
      <c r="U19" s="64"/>
      <c r="V19" s="63"/>
      <c r="W19" s="63"/>
      <c r="X19" s="63"/>
      <c r="Y19" s="63"/>
      <c r="Z19" s="64"/>
      <c r="AA19" s="64"/>
      <c r="AB19" s="63"/>
      <c r="AC19" s="66"/>
    </row>
    <row r="20" spans="3:29" ht="33" customHeight="1">
      <c r="C20" s="194"/>
      <c r="D20" s="195"/>
      <c r="E20" s="196"/>
      <c r="F20" s="194"/>
      <c r="G20" s="194"/>
      <c r="H20" s="194"/>
      <c r="I20" s="195"/>
      <c r="J20" s="199"/>
      <c r="K20" s="197"/>
      <c r="L20" s="194"/>
      <c r="M20" s="194"/>
      <c r="N20" s="198"/>
      <c r="O20" s="64"/>
      <c r="P20" s="63"/>
      <c r="Q20" s="63"/>
      <c r="R20" s="63"/>
      <c r="S20" s="63"/>
      <c r="T20" s="63"/>
      <c r="U20" s="64"/>
      <c r="V20" s="63"/>
      <c r="W20" s="63"/>
      <c r="X20" s="67"/>
      <c r="Y20" s="63"/>
      <c r="Z20" s="64"/>
      <c r="AA20" s="64"/>
      <c r="AB20" s="63"/>
      <c r="AC20" s="66"/>
    </row>
    <row r="21" spans="3:29" s="65" customFormat="1" ht="33" customHeight="1">
      <c r="C21" s="194"/>
      <c r="D21" s="195"/>
      <c r="E21" s="196"/>
      <c r="F21" s="194"/>
      <c r="G21" s="194"/>
      <c r="H21" s="194"/>
      <c r="I21" s="195"/>
      <c r="J21" s="199"/>
      <c r="K21" s="197"/>
      <c r="L21" s="194"/>
      <c r="M21" s="194"/>
      <c r="N21" s="198"/>
      <c r="O21" s="64"/>
      <c r="P21" s="63"/>
      <c r="Q21" s="63"/>
      <c r="R21" s="63"/>
      <c r="S21" s="63"/>
      <c r="T21" s="63"/>
      <c r="U21" s="64"/>
      <c r="V21" s="63"/>
      <c r="W21" s="63"/>
      <c r="X21" s="63"/>
      <c r="Y21" s="63"/>
      <c r="Z21" s="64"/>
      <c r="AA21" s="64"/>
      <c r="AB21" s="63"/>
      <c r="AC21" s="66"/>
    </row>
    <row r="22" spans="3:29" ht="33" customHeight="1">
      <c r="C22" s="214"/>
      <c r="D22" s="215"/>
      <c r="E22" s="216"/>
      <c r="F22" s="214"/>
      <c r="G22" s="214"/>
      <c r="H22" s="214"/>
      <c r="I22" s="215"/>
      <c r="J22" s="217"/>
      <c r="K22" s="218"/>
      <c r="L22" s="214"/>
      <c r="M22" s="214"/>
      <c r="N22" s="219"/>
      <c r="O22" s="64"/>
      <c r="P22" s="63"/>
      <c r="Q22" s="63"/>
      <c r="R22" s="63"/>
      <c r="S22" s="63"/>
      <c r="T22" s="63"/>
      <c r="U22" s="64"/>
      <c r="V22" s="63"/>
      <c r="W22" s="63"/>
      <c r="X22" s="63"/>
      <c r="Y22" s="63"/>
      <c r="Z22" s="64"/>
      <c r="AA22" s="64"/>
      <c r="AB22" s="63"/>
      <c r="AC22" s="62"/>
    </row>
    <row r="23" spans="3:29" ht="33" customHeight="1">
      <c r="C23" s="194"/>
      <c r="D23" s="195"/>
      <c r="E23" s="196"/>
      <c r="F23" s="194"/>
      <c r="G23" s="194"/>
      <c r="H23" s="194"/>
      <c r="I23" s="195"/>
      <c r="J23" s="199"/>
      <c r="K23" s="194"/>
      <c r="L23" s="194"/>
      <c r="M23" s="194"/>
      <c r="N23" s="198"/>
      <c r="O23" s="61"/>
      <c r="P23" s="61"/>
      <c r="Q23" s="61"/>
      <c r="R23" s="61"/>
      <c r="S23" s="61"/>
      <c r="T23" s="61"/>
      <c r="U23" s="61"/>
      <c r="V23" s="61"/>
      <c r="W23" s="61"/>
      <c r="X23" s="61"/>
      <c r="Y23" s="61"/>
      <c r="Z23" s="61"/>
      <c r="AA23" s="61"/>
      <c r="AB23" s="61"/>
      <c r="AC23" s="60"/>
    </row>
    <row r="24" spans="3:29" ht="33" customHeight="1">
      <c r="C24" s="182"/>
      <c r="D24" s="192"/>
      <c r="E24" s="193"/>
      <c r="F24" s="182"/>
      <c r="G24" s="182"/>
      <c r="H24" s="182"/>
      <c r="I24" s="192"/>
      <c r="J24" s="199"/>
      <c r="K24" s="182"/>
      <c r="L24" s="182"/>
      <c r="M24" s="182"/>
      <c r="N24" s="200"/>
      <c r="O24" s="61"/>
      <c r="P24" s="61"/>
      <c r="Q24" s="61"/>
      <c r="R24" s="61"/>
      <c r="S24" s="61"/>
      <c r="T24" s="61"/>
      <c r="U24" s="61"/>
      <c r="V24" s="61"/>
      <c r="W24" s="61"/>
      <c r="X24" s="61"/>
      <c r="Y24" s="61"/>
      <c r="Z24" s="61"/>
      <c r="AA24" s="61"/>
      <c r="AB24" s="61"/>
    </row>
    <row r="25" spans="3:29" ht="33" customHeight="1">
      <c r="C25" s="181"/>
      <c r="D25" s="190"/>
      <c r="E25" s="201"/>
      <c r="F25" s="181"/>
      <c r="G25" s="190"/>
      <c r="H25" s="181"/>
      <c r="I25" s="190"/>
      <c r="J25" s="190"/>
      <c r="K25" s="181"/>
      <c r="L25" s="181"/>
      <c r="M25" s="190"/>
      <c r="N25" s="191"/>
      <c r="O25" s="61"/>
      <c r="P25" s="61"/>
      <c r="Q25" s="61"/>
      <c r="R25" s="61"/>
      <c r="S25" s="61"/>
      <c r="T25" s="61"/>
      <c r="U25" s="61"/>
      <c r="V25" s="61"/>
      <c r="W25" s="61"/>
      <c r="X25" s="61"/>
      <c r="Y25" s="61"/>
      <c r="Z25" s="61"/>
      <c r="AA25" s="61"/>
      <c r="AB25" s="61"/>
    </row>
    <row r="26" spans="3:29" ht="33" customHeight="1">
      <c r="C26" s="195"/>
      <c r="D26" s="195"/>
      <c r="E26" s="196"/>
      <c r="F26" s="194"/>
      <c r="G26" s="194"/>
      <c r="H26" s="194"/>
      <c r="I26" s="195"/>
      <c r="J26" s="194"/>
      <c r="K26" s="197"/>
      <c r="L26" s="197"/>
      <c r="M26" s="194"/>
      <c r="N26" s="198"/>
      <c r="O26" s="61"/>
      <c r="P26" s="61"/>
      <c r="Q26" s="61"/>
      <c r="R26" s="61"/>
      <c r="S26" s="61"/>
      <c r="T26" s="61"/>
      <c r="U26" s="61"/>
      <c r="V26" s="61"/>
      <c r="W26" s="61"/>
      <c r="X26" s="61"/>
      <c r="Y26" s="61"/>
      <c r="Z26" s="61"/>
      <c r="AA26" s="61"/>
      <c r="AB26" s="61"/>
    </row>
    <row r="27" spans="3:29" ht="33" customHeight="1">
      <c r="C27" s="194"/>
      <c r="D27" s="195"/>
      <c r="E27" s="196"/>
      <c r="F27" s="194"/>
      <c r="G27" s="194"/>
      <c r="H27" s="194"/>
      <c r="I27" s="195"/>
      <c r="J27" s="194"/>
      <c r="K27" s="197"/>
      <c r="L27" s="197"/>
      <c r="M27" s="194"/>
      <c r="N27" s="198"/>
    </row>
    <row r="28" spans="3:29" ht="33" customHeight="1">
      <c r="C28" s="195"/>
      <c r="D28" s="195"/>
      <c r="E28" s="196"/>
      <c r="F28" s="194"/>
      <c r="G28" s="194"/>
      <c r="H28" s="195"/>
      <c r="I28" s="195"/>
      <c r="J28" s="194"/>
      <c r="K28" s="197"/>
      <c r="L28" s="197"/>
      <c r="M28" s="194"/>
      <c r="N28" s="198"/>
    </row>
    <row r="29" spans="3:29" ht="33" customHeight="1">
      <c r="C29" s="195"/>
      <c r="D29" s="195"/>
      <c r="E29" s="196"/>
      <c r="F29" s="194"/>
      <c r="G29" s="194"/>
      <c r="H29" s="194"/>
      <c r="I29" s="195"/>
      <c r="J29" s="194"/>
      <c r="K29" s="197"/>
      <c r="L29" s="197"/>
      <c r="M29" s="194"/>
      <c r="N29" s="198"/>
    </row>
    <row r="30" spans="3:29" ht="33" customHeight="1">
      <c r="C30" s="195"/>
      <c r="D30" s="195"/>
      <c r="E30" s="196"/>
      <c r="F30" s="194"/>
      <c r="G30" s="194"/>
      <c r="H30" s="194"/>
      <c r="I30" s="195"/>
      <c r="J30" s="194"/>
      <c r="K30" s="197"/>
      <c r="L30" s="197"/>
      <c r="M30" s="194"/>
      <c r="N30" s="198"/>
    </row>
    <row r="31" spans="3:29" ht="33" customHeight="1">
      <c r="C31" s="195"/>
      <c r="D31" s="195"/>
      <c r="E31" s="196"/>
      <c r="F31" s="194"/>
      <c r="G31" s="194"/>
      <c r="H31" s="194"/>
      <c r="I31" s="202"/>
      <c r="J31" s="194"/>
      <c r="K31" s="197"/>
      <c r="L31" s="197"/>
      <c r="M31" s="194"/>
      <c r="N31" s="198"/>
    </row>
    <row r="32" spans="3:29" ht="33" customHeight="1">
      <c r="C32" s="195"/>
      <c r="D32" s="195"/>
      <c r="E32" s="196"/>
      <c r="F32" s="194"/>
      <c r="G32" s="194"/>
      <c r="H32" s="194"/>
      <c r="I32" s="202"/>
      <c r="J32" s="194"/>
      <c r="K32" s="197"/>
      <c r="L32" s="197"/>
      <c r="M32" s="194"/>
      <c r="N32" s="198"/>
    </row>
    <row r="33" spans="3:14" ht="33" customHeight="1">
      <c r="C33" s="195"/>
      <c r="D33" s="195"/>
      <c r="E33" s="196"/>
      <c r="F33" s="194"/>
      <c r="G33" s="194"/>
      <c r="H33" s="194"/>
      <c r="I33" s="202"/>
      <c r="J33" s="194"/>
      <c r="K33" s="197"/>
      <c r="L33" s="197"/>
      <c r="M33" s="194"/>
      <c r="N33" s="198"/>
    </row>
    <row r="34" spans="3:14" ht="33" customHeight="1">
      <c r="C34" s="195"/>
      <c r="D34" s="195"/>
      <c r="E34" s="196"/>
      <c r="F34" s="194"/>
      <c r="G34" s="194"/>
      <c r="H34" s="194"/>
      <c r="I34" s="202"/>
      <c r="J34" s="194"/>
      <c r="K34" s="197"/>
      <c r="L34" s="197"/>
      <c r="M34" s="194"/>
      <c r="N34" s="198"/>
    </row>
    <row r="35" spans="3:14" ht="33" customHeight="1">
      <c r="C35" s="195"/>
      <c r="D35" s="195"/>
      <c r="E35" s="196"/>
      <c r="F35" s="194"/>
      <c r="G35" s="194"/>
      <c r="H35" s="194"/>
      <c r="I35" s="202"/>
      <c r="J35" s="194"/>
      <c r="K35" s="197"/>
      <c r="L35" s="197"/>
      <c r="M35" s="194"/>
      <c r="N35" s="198"/>
    </row>
    <row r="36" spans="3:14" ht="33" customHeight="1">
      <c r="C36" s="203"/>
      <c r="D36" s="203"/>
      <c r="E36" s="204"/>
      <c r="F36" s="205"/>
      <c r="G36" s="205"/>
      <c r="H36" s="205"/>
      <c r="I36" s="206"/>
      <c r="J36" s="205"/>
      <c r="K36" s="207"/>
      <c r="L36" s="207"/>
      <c r="M36" s="205"/>
      <c r="N36" s="208"/>
    </row>
    <row r="37" spans="3:14" ht="33" customHeight="1">
      <c r="C37" s="186"/>
      <c r="D37" s="186"/>
      <c r="E37" s="186"/>
      <c r="F37" s="186"/>
      <c r="G37" s="186"/>
      <c r="H37" s="186"/>
      <c r="I37" s="186"/>
      <c r="J37" s="72"/>
      <c r="K37" s="72"/>
      <c r="L37" s="186"/>
      <c r="M37" s="186"/>
      <c r="N37" s="186"/>
    </row>
    <row r="38" spans="3:14" ht="33" customHeight="1">
      <c r="C38" s="60"/>
      <c r="D38" s="60"/>
      <c r="E38" s="60"/>
      <c r="F38" s="60"/>
      <c r="G38" s="60"/>
      <c r="H38" s="60"/>
      <c r="I38" s="60"/>
      <c r="J38" s="60"/>
      <c r="K38" s="60" t="s">
        <v>68</v>
      </c>
      <c r="L38" s="60"/>
      <c r="M38" s="60"/>
      <c r="N38" s="60"/>
    </row>
    <row r="39" spans="3:14" ht="33" customHeight="1">
      <c r="C39" s="60"/>
      <c r="D39" s="60"/>
      <c r="E39" s="60"/>
      <c r="F39" s="60"/>
      <c r="G39" s="60"/>
      <c r="H39" s="60"/>
      <c r="I39" s="60"/>
      <c r="J39" s="60"/>
      <c r="K39" s="60"/>
      <c r="L39" s="60"/>
      <c r="M39" s="60"/>
      <c r="N39" s="60"/>
    </row>
    <row r="40" spans="3:14" ht="21.95" customHeight="1">
      <c r="C40" s="60"/>
      <c r="D40" s="60"/>
      <c r="E40" s="60"/>
      <c r="F40" s="60"/>
      <c r="G40" s="60"/>
      <c r="H40" s="60"/>
      <c r="I40" s="60"/>
      <c r="J40" s="60"/>
      <c r="K40" s="60"/>
      <c r="L40" s="60"/>
      <c r="M40" s="60"/>
      <c r="N40" s="60"/>
    </row>
    <row r="41" spans="3:14" ht="21.95" customHeight="1">
      <c r="C41" s="60"/>
      <c r="D41" s="60"/>
      <c r="E41" s="60"/>
      <c r="F41" s="60"/>
      <c r="G41" s="60"/>
      <c r="H41" s="60"/>
      <c r="I41" s="60"/>
      <c r="J41" s="60"/>
      <c r="K41" s="60"/>
      <c r="L41" s="60"/>
      <c r="M41" s="60"/>
      <c r="N41" s="60"/>
    </row>
    <row r="42" spans="3:14" ht="21.95" customHeight="1">
      <c r="C42" s="60"/>
      <c r="D42" s="60"/>
      <c r="E42" s="60"/>
      <c r="F42" s="60"/>
      <c r="G42" s="60"/>
      <c r="H42" s="60"/>
      <c r="I42" s="60"/>
      <c r="J42" s="60"/>
      <c r="K42" s="60"/>
      <c r="L42" s="60"/>
      <c r="M42" s="60"/>
      <c r="N42" s="60"/>
    </row>
    <row r="43" spans="3:14" ht="21.95" customHeight="1">
      <c r="C43" s="60"/>
      <c r="D43" s="60"/>
      <c r="E43" s="60"/>
      <c r="F43" s="60"/>
      <c r="G43" s="60"/>
      <c r="H43" s="60"/>
      <c r="I43" s="60"/>
      <c r="J43" s="60"/>
      <c r="K43" s="60"/>
      <c r="L43" s="60"/>
      <c r="M43" s="60"/>
      <c r="N43" s="60"/>
    </row>
    <row r="44" spans="3:14" ht="21.95" customHeight="1">
      <c r="C44" s="60"/>
      <c r="D44" s="60"/>
      <c r="E44" s="60"/>
      <c r="F44" s="60"/>
      <c r="G44" s="60"/>
      <c r="H44" s="60"/>
      <c r="I44" s="60"/>
      <c r="J44" s="60"/>
      <c r="K44" s="60"/>
      <c r="L44" s="60"/>
      <c r="M44" s="60"/>
      <c r="N44" s="60"/>
    </row>
    <row r="45" spans="3:14" ht="21.95" customHeight="1">
      <c r="C45" s="60"/>
      <c r="D45" s="60"/>
      <c r="E45" s="60"/>
      <c r="F45" s="60"/>
      <c r="G45" s="60"/>
      <c r="H45" s="60"/>
      <c r="I45" s="60"/>
      <c r="J45" s="60"/>
      <c r="K45" s="60"/>
      <c r="L45" s="60"/>
      <c r="M45" s="60"/>
      <c r="N45" s="60"/>
    </row>
    <row r="46" spans="3:14" ht="21.95" customHeight="1">
      <c r="C46" s="60"/>
      <c r="D46" s="60"/>
      <c r="E46" s="60"/>
      <c r="F46" s="60"/>
      <c r="G46" s="60"/>
      <c r="H46" s="60"/>
      <c r="I46" s="60"/>
      <c r="J46" s="60"/>
      <c r="K46" s="60"/>
      <c r="L46" s="60"/>
      <c r="M46" s="60"/>
      <c r="N46" s="60"/>
    </row>
    <row r="47" spans="3:14" ht="21.95" customHeight="1">
      <c r="C47" s="60"/>
      <c r="D47" s="60"/>
      <c r="E47" s="60"/>
      <c r="F47" s="60"/>
      <c r="G47" s="60"/>
      <c r="H47" s="60"/>
      <c r="I47" s="60"/>
      <c r="J47" s="60"/>
      <c r="K47" s="60"/>
      <c r="L47" s="60"/>
      <c r="M47" s="60"/>
      <c r="N47" s="60"/>
    </row>
    <row r="48" spans="3:14" ht="21.95" customHeight="1">
      <c r="C48" s="60"/>
      <c r="D48" s="60"/>
      <c r="E48" s="60"/>
      <c r="F48" s="60"/>
      <c r="G48" s="60"/>
      <c r="H48" s="60"/>
      <c r="I48" s="60"/>
      <c r="J48" s="60"/>
      <c r="K48" s="60"/>
      <c r="L48" s="60"/>
      <c r="M48" s="60"/>
      <c r="N48" s="60"/>
    </row>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sheetData>
  <mergeCells count="16">
    <mergeCell ref="C1:N1"/>
    <mergeCell ref="C3:C4"/>
    <mergeCell ref="D3:D4"/>
    <mergeCell ref="E3:E4"/>
    <mergeCell ref="F3:F4"/>
    <mergeCell ref="G3:G4"/>
    <mergeCell ref="H3:H4"/>
    <mergeCell ref="I3:L3"/>
    <mergeCell ref="M3:M4"/>
    <mergeCell ref="N3:N4"/>
    <mergeCell ref="AC3:AC4"/>
    <mergeCell ref="O3:O4"/>
    <mergeCell ref="P3:Q4"/>
    <mergeCell ref="R3:T4"/>
    <mergeCell ref="U3:U4"/>
    <mergeCell ref="V3:AB3"/>
  </mergeCells>
  <phoneticPr fontId="3"/>
  <printOptions horizontalCentered="1"/>
  <pageMargins left="0.39370078740157483" right="0.39370078740157483" top="0.98425196850393704" bottom="0.39370078740157483" header="0.51181102362204722" footer="0.51181102362204722"/>
  <pageSetup paperSize="9" scale="8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C9E5-64B6-4E6B-84C9-5CCB0BDFB36B}">
  <dimension ref="A1:L20"/>
  <sheetViews>
    <sheetView topLeftCell="A10" workbookViewId="0">
      <selection activeCell="G1" sqref="G1"/>
    </sheetView>
  </sheetViews>
  <sheetFormatPr defaultRowHeight="13.5"/>
  <cols>
    <col min="1" max="1" width="17.625" customWidth="1"/>
    <col min="2" max="2" width="25" customWidth="1"/>
    <col min="3" max="3" width="17.625" customWidth="1"/>
    <col min="5" max="5" width="14.375" customWidth="1"/>
    <col min="6" max="6" width="11.875" customWidth="1"/>
    <col min="7" max="7" width="10.125" customWidth="1"/>
  </cols>
  <sheetData>
    <row r="1" spans="1:12">
      <c r="B1" s="102"/>
      <c r="C1" s="103" t="s">
        <v>8</v>
      </c>
      <c r="D1" s="103"/>
      <c r="E1" s="103"/>
      <c r="F1" s="104"/>
      <c r="G1" s="272">
        <v>0.47</v>
      </c>
    </row>
    <row r="2" spans="1:12">
      <c r="A2" t="s">
        <v>180</v>
      </c>
      <c r="B2" s="97" t="s">
        <v>7</v>
      </c>
      <c r="C2" s="97" t="s">
        <v>81</v>
      </c>
      <c r="D2" s="97" t="s">
        <v>6</v>
      </c>
      <c r="E2" s="97" t="s">
        <v>91</v>
      </c>
      <c r="F2" s="97" t="s">
        <v>96</v>
      </c>
    </row>
    <row r="3" spans="1:12" ht="30" customHeight="1">
      <c r="A3" s="12" t="s">
        <v>173</v>
      </c>
      <c r="B3" s="2" t="s">
        <v>5</v>
      </c>
      <c r="C3" s="269">
        <v>2.11</v>
      </c>
      <c r="D3" s="75">
        <v>3.14</v>
      </c>
      <c r="E3" s="99">
        <f>-G3</f>
        <v>-1.2</v>
      </c>
      <c r="F3" s="98">
        <v>46000</v>
      </c>
      <c r="G3" s="273">
        <f>ROUND((F3*0.2)/3600*$G$1,2)</f>
        <v>1.2</v>
      </c>
    </row>
    <row r="4" spans="1:12" ht="30" customHeight="1">
      <c r="A4" s="12" t="s">
        <v>174</v>
      </c>
      <c r="B4" s="2" t="s">
        <v>4</v>
      </c>
      <c r="C4" s="269">
        <v>2.09</v>
      </c>
      <c r="D4" s="75">
        <v>3.14</v>
      </c>
      <c r="E4" s="99">
        <f t="shared" ref="E4:E14" si="0">-G4</f>
        <v>-1.2</v>
      </c>
      <c r="F4" s="98">
        <v>46000</v>
      </c>
      <c r="G4" s="273">
        <f t="shared" ref="G4:G19" si="1">ROUND((F4*0.2)/3600*$G$1,2)</f>
        <v>1.2</v>
      </c>
    </row>
    <row r="5" spans="1:12" ht="30" customHeight="1">
      <c r="A5" s="12" t="s">
        <v>175</v>
      </c>
      <c r="B5" s="2" t="s">
        <v>3</v>
      </c>
      <c r="C5" s="269">
        <v>2.06</v>
      </c>
      <c r="D5" s="75">
        <v>3.14</v>
      </c>
      <c r="E5" s="99">
        <f t="shared" si="0"/>
        <v>-1.1499999999999999</v>
      </c>
      <c r="F5" s="98">
        <v>44000</v>
      </c>
      <c r="G5" s="273">
        <f t="shared" si="1"/>
        <v>1.1499999999999999</v>
      </c>
    </row>
    <row r="6" spans="1:12" ht="30" customHeight="1">
      <c r="A6" s="12" t="s">
        <v>176</v>
      </c>
      <c r="B6" s="2" t="s">
        <v>2</v>
      </c>
      <c r="C6" s="269">
        <v>3.07</v>
      </c>
      <c r="D6" s="75">
        <v>3.39</v>
      </c>
      <c r="E6" s="99">
        <f t="shared" si="0"/>
        <v>-1.05</v>
      </c>
      <c r="F6" s="98">
        <v>40200</v>
      </c>
      <c r="G6" s="273">
        <f t="shared" si="1"/>
        <v>1.05</v>
      </c>
    </row>
    <row r="7" spans="1:12" ht="30" customHeight="1">
      <c r="A7" s="12" t="s">
        <v>177</v>
      </c>
      <c r="B7" s="2" t="s">
        <v>106</v>
      </c>
      <c r="C7" s="269">
        <v>4.43</v>
      </c>
      <c r="D7" s="75">
        <v>3.39</v>
      </c>
      <c r="E7" s="99">
        <f t="shared" si="0"/>
        <v>-1.05</v>
      </c>
      <c r="F7" s="98">
        <v>40200</v>
      </c>
      <c r="G7" s="273">
        <f t="shared" si="1"/>
        <v>1.05</v>
      </c>
    </row>
    <row r="8" spans="1:12" ht="30" customHeight="1">
      <c r="A8" s="12"/>
      <c r="B8" s="2" t="s">
        <v>1</v>
      </c>
      <c r="C8" s="269">
        <v>3.55</v>
      </c>
      <c r="D8" s="75">
        <v>1.41</v>
      </c>
      <c r="E8" s="99">
        <f t="shared" si="0"/>
        <v>-0.63</v>
      </c>
      <c r="F8" s="98">
        <v>24100</v>
      </c>
      <c r="G8" s="273">
        <f t="shared" si="1"/>
        <v>0.63</v>
      </c>
    </row>
    <row r="9" spans="1:12" ht="30" customHeight="1">
      <c r="A9" s="12" t="s">
        <v>178</v>
      </c>
      <c r="B9" s="2" t="s">
        <v>0</v>
      </c>
      <c r="C9" s="269">
        <v>2.9740000000000002</v>
      </c>
      <c r="D9" s="75">
        <v>2.29</v>
      </c>
      <c r="E9" s="99">
        <f t="shared" si="0"/>
        <v>-0.6</v>
      </c>
      <c r="F9" s="98">
        <v>23000</v>
      </c>
      <c r="G9" s="273">
        <f t="shared" si="1"/>
        <v>0.6</v>
      </c>
    </row>
    <row r="10" spans="1:12" ht="30" customHeight="1">
      <c r="A10" s="12" t="s">
        <v>177</v>
      </c>
      <c r="B10" s="1" t="s">
        <v>98</v>
      </c>
      <c r="C10" s="269">
        <v>4.7699999999999996</v>
      </c>
      <c r="D10" s="75">
        <v>2.02</v>
      </c>
      <c r="E10" s="99">
        <f t="shared" si="0"/>
        <v>-0.84</v>
      </c>
      <c r="F10" s="98">
        <v>32000</v>
      </c>
      <c r="G10" s="273">
        <f t="shared" si="1"/>
        <v>0.84</v>
      </c>
    </row>
    <row r="11" spans="1:12" ht="30" customHeight="1">
      <c r="A11" s="12" t="s">
        <v>179</v>
      </c>
      <c r="B11" s="1" t="s">
        <v>99</v>
      </c>
      <c r="C11" s="269">
        <v>1.64</v>
      </c>
      <c r="D11" s="75">
        <v>2.34</v>
      </c>
      <c r="E11" s="99">
        <f t="shared" si="0"/>
        <v>-0.84</v>
      </c>
      <c r="F11" s="98">
        <v>32000</v>
      </c>
      <c r="G11" s="273">
        <f t="shared" si="1"/>
        <v>0.84</v>
      </c>
    </row>
    <row r="12" spans="1:12" ht="30" customHeight="1">
      <c r="B12" s="1" t="s">
        <v>100</v>
      </c>
      <c r="C12" s="269">
        <v>3.29</v>
      </c>
      <c r="D12" s="75">
        <v>2.77</v>
      </c>
      <c r="E12" s="99">
        <f t="shared" si="0"/>
        <v>-0.99</v>
      </c>
      <c r="F12" s="98">
        <v>37900</v>
      </c>
      <c r="G12" s="273">
        <f t="shared" si="1"/>
        <v>0.99</v>
      </c>
    </row>
    <row r="13" spans="1:12" ht="30" customHeight="1">
      <c r="B13" s="1" t="s">
        <v>101</v>
      </c>
      <c r="C13" s="269">
        <v>8.82</v>
      </c>
      <c r="D13" s="75">
        <v>3.13</v>
      </c>
      <c r="E13" s="99">
        <f t="shared" si="0"/>
        <v>-0.76</v>
      </c>
      <c r="F13" s="98">
        <v>29200</v>
      </c>
      <c r="G13" s="273">
        <f t="shared" si="1"/>
        <v>0.76</v>
      </c>
    </row>
    <row r="14" spans="1:12" ht="30" customHeight="1">
      <c r="B14" s="1" t="s">
        <v>102</v>
      </c>
      <c r="C14" s="269">
        <v>2.06</v>
      </c>
      <c r="D14" s="75">
        <v>3.14</v>
      </c>
      <c r="E14" s="99">
        <f t="shared" si="0"/>
        <v>-0.92</v>
      </c>
      <c r="F14" s="98">
        <v>35400</v>
      </c>
      <c r="G14" s="273">
        <f t="shared" si="1"/>
        <v>0.92</v>
      </c>
    </row>
    <row r="15" spans="1:12" ht="30" customHeight="1">
      <c r="B15" s="1" t="s">
        <v>110</v>
      </c>
      <c r="C15" s="269">
        <v>2.5720000000000001</v>
      </c>
      <c r="D15" s="75">
        <v>1.98</v>
      </c>
      <c r="E15" s="99">
        <v>-0.52</v>
      </c>
      <c r="F15" s="98">
        <v>23000</v>
      </c>
      <c r="G15" s="273">
        <f t="shared" si="1"/>
        <v>0.6</v>
      </c>
      <c r="J15" s="269">
        <v>2.06</v>
      </c>
      <c r="K15" t="s">
        <v>200</v>
      </c>
    </row>
    <row r="16" spans="1:12" ht="30" customHeight="1">
      <c r="A16">
        <v>195112109</v>
      </c>
      <c r="B16" s="1" t="s">
        <v>181</v>
      </c>
      <c r="C16" s="269">
        <v>0.17499999999999999</v>
      </c>
      <c r="D16" s="75">
        <v>8.5000000000000006E-2</v>
      </c>
      <c r="E16" s="99">
        <v>-0.11</v>
      </c>
      <c r="F16" s="98">
        <v>35400</v>
      </c>
      <c r="G16" s="273">
        <f t="shared" si="1"/>
        <v>0.92</v>
      </c>
      <c r="J16" s="269">
        <v>0.17499999999999999</v>
      </c>
      <c r="K16" s="290">
        <f>ROUND(J16/$J$15,3)</f>
        <v>8.5000000000000006E-2</v>
      </c>
      <c r="L16" s="290">
        <f>ROUND(G16*J16,3)</f>
        <v>0.161</v>
      </c>
    </row>
    <row r="17" spans="1:12" ht="30" customHeight="1">
      <c r="A17">
        <v>195112110</v>
      </c>
      <c r="B17" s="1" t="s">
        <v>182</v>
      </c>
      <c r="C17" s="269">
        <v>0.34399999999999997</v>
      </c>
      <c r="D17" s="75">
        <v>0.16700000000000001</v>
      </c>
      <c r="E17" s="99">
        <v>-0.217</v>
      </c>
      <c r="F17" s="98">
        <v>35400</v>
      </c>
      <c r="G17" s="273">
        <f t="shared" si="1"/>
        <v>0.92</v>
      </c>
      <c r="J17" s="269">
        <v>0.34399999999999997</v>
      </c>
      <c r="K17" s="290">
        <f>ROUND(J17/$J$15,3)</f>
        <v>0.16700000000000001</v>
      </c>
      <c r="L17" s="290">
        <f>ROUND(G17*J17,3)</f>
        <v>0.316</v>
      </c>
    </row>
    <row r="18" spans="1:12" ht="30" customHeight="1">
      <c r="A18">
        <v>195112100</v>
      </c>
      <c r="B18" s="1" t="s">
        <v>171</v>
      </c>
      <c r="C18" s="269">
        <v>0.40200000000000002</v>
      </c>
      <c r="D18" s="75">
        <v>0.31</v>
      </c>
      <c r="E18" s="99">
        <v>-0.08</v>
      </c>
      <c r="F18" s="98">
        <v>23000</v>
      </c>
      <c r="G18" s="273">
        <f t="shared" si="1"/>
        <v>0.6</v>
      </c>
    </row>
    <row r="19" spans="1:12" ht="33" customHeight="1">
      <c r="A19">
        <v>195211000</v>
      </c>
      <c r="B19" s="1" t="s">
        <v>183</v>
      </c>
      <c r="C19" s="269">
        <v>0.05</v>
      </c>
      <c r="D19" s="75">
        <v>0.04</v>
      </c>
      <c r="E19" s="99">
        <v>-0.01</v>
      </c>
      <c r="F19" s="98">
        <v>23000</v>
      </c>
      <c r="G19" s="273">
        <f t="shared" si="1"/>
        <v>0.6</v>
      </c>
    </row>
    <row r="20" spans="1:12" ht="30.75" customHeight="1">
      <c r="A20">
        <v>441111303</v>
      </c>
      <c r="B20" s="270" t="s">
        <v>172</v>
      </c>
      <c r="C20" s="271">
        <f>ROUND(0.35194*50/1000,5)</f>
        <v>1.7600000000000001E-2</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6043-2800-40E2-B684-F1E8E86A47FD}">
  <sheetPr>
    <pageSetUpPr fitToPage="1"/>
  </sheetPr>
  <dimension ref="A1:AA15"/>
  <sheetViews>
    <sheetView workbookViewId="0">
      <selection activeCell="C13" sqref="C13"/>
    </sheetView>
  </sheetViews>
  <sheetFormatPr defaultColWidth="9" defaultRowHeight="13.5"/>
  <cols>
    <col min="1" max="1" width="23.125" style="222" customWidth="1"/>
    <col min="2" max="2" width="44.375" style="222" customWidth="1"/>
    <col min="3" max="5" width="11.625" style="222" customWidth="1"/>
    <col min="6" max="6" width="16.625" style="222" customWidth="1"/>
    <col min="7" max="24" width="0" style="222" hidden="1" customWidth="1"/>
    <col min="25" max="25" width="15.75" style="222" customWidth="1"/>
    <col min="26" max="26" width="19.125" style="222" customWidth="1"/>
    <col min="27" max="16384" width="9" style="222"/>
  </cols>
  <sheetData>
    <row r="1" spans="1:27" s="227" customFormat="1" ht="21.75" customHeight="1">
      <c r="A1" s="262"/>
      <c r="B1" s="261" t="s">
        <v>169</v>
      </c>
      <c r="C1" s="260"/>
      <c r="D1" s="259"/>
      <c r="E1" s="258" t="s">
        <v>168</v>
      </c>
      <c r="F1" s="257" t="s">
        <v>167</v>
      </c>
      <c r="G1" s="247"/>
      <c r="H1" s="247"/>
      <c r="I1" s="247"/>
      <c r="J1" s="247"/>
      <c r="K1" s="247"/>
      <c r="L1" s="247"/>
      <c r="M1" s="247"/>
      <c r="N1" s="247"/>
      <c r="O1" s="247"/>
      <c r="P1" s="247"/>
      <c r="Q1" s="247"/>
      <c r="R1" s="247"/>
      <c r="S1" s="247"/>
      <c r="T1" s="247"/>
      <c r="U1" s="247"/>
      <c r="V1" s="247"/>
      <c r="W1" s="257"/>
      <c r="X1" s="256" t="s">
        <v>166</v>
      </c>
      <c r="Y1" s="255"/>
      <c r="Z1" s="254"/>
    </row>
    <row r="2" spans="1:27" s="227" customFormat="1" ht="24" customHeight="1">
      <c r="A2" s="253"/>
      <c r="B2" s="252" t="s">
        <v>165</v>
      </c>
      <c r="C2" s="251"/>
      <c r="D2" s="250"/>
      <c r="E2" s="249"/>
      <c r="F2" s="247" t="s">
        <v>164</v>
      </c>
      <c r="G2" s="247"/>
      <c r="H2" s="247"/>
      <c r="I2" s="247"/>
      <c r="J2" s="247"/>
      <c r="K2" s="247"/>
      <c r="L2" s="247"/>
      <c r="M2" s="247"/>
      <c r="N2" s="247"/>
      <c r="O2" s="247"/>
      <c r="P2" s="247"/>
      <c r="Q2" s="247"/>
      <c r="R2" s="247"/>
      <c r="S2" s="248" t="s">
        <v>163</v>
      </c>
      <c r="T2" s="247"/>
      <c r="U2" s="247"/>
      <c r="V2" s="246"/>
      <c r="W2" s="245"/>
      <c r="X2" s="244"/>
      <c r="Y2" s="243"/>
      <c r="Z2" s="242"/>
    </row>
    <row r="3" spans="1:27" s="227" customFormat="1" ht="102.75" customHeight="1">
      <c r="A3" s="241"/>
      <c r="B3" s="240" t="s">
        <v>162</v>
      </c>
      <c r="C3" s="239"/>
      <c r="D3" s="238"/>
      <c r="E3" s="237" t="s">
        <v>161</v>
      </c>
      <c r="F3" s="236" t="s">
        <v>160</v>
      </c>
      <c r="G3" s="236" t="s">
        <v>159</v>
      </c>
      <c r="H3" s="236" t="s">
        <v>158</v>
      </c>
      <c r="I3" s="236" t="s">
        <v>157</v>
      </c>
      <c r="J3" s="236" t="s">
        <v>156</v>
      </c>
      <c r="K3" s="236" t="s">
        <v>155</v>
      </c>
      <c r="L3" s="236" t="s">
        <v>154</v>
      </c>
      <c r="M3" s="236" t="s">
        <v>153</v>
      </c>
      <c r="N3" s="236" t="s">
        <v>152</v>
      </c>
      <c r="O3" s="236" t="s">
        <v>151</v>
      </c>
      <c r="P3" s="236" t="s">
        <v>150</v>
      </c>
      <c r="Q3" s="236" t="s">
        <v>149</v>
      </c>
      <c r="R3" s="236" t="s">
        <v>148</v>
      </c>
      <c r="S3" s="236" t="s">
        <v>147</v>
      </c>
      <c r="T3" s="236" t="s">
        <v>146</v>
      </c>
      <c r="U3" s="236" t="s">
        <v>145</v>
      </c>
      <c r="V3" s="236" t="s">
        <v>144</v>
      </c>
      <c r="W3" s="236" t="s">
        <v>143</v>
      </c>
      <c r="X3" s="236" t="s">
        <v>142</v>
      </c>
      <c r="Y3" s="236" t="s">
        <v>141</v>
      </c>
      <c r="Z3" s="236" t="s">
        <v>140</v>
      </c>
    </row>
    <row r="4" spans="1:27" s="227" customFormat="1" ht="21.75" customHeight="1">
      <c r="A4" s="235" t="s">
        <v>139</v>
      </c>
      <c r="B4" s="234" t="s">
        <v>138</v>
      </c>
      <c r="C4" s="234" t="s">
        <v>137</v>
      </c>
      <c r="D4" s="235" t="s">
        <v>136</v>
      </c>
      <c r="E4" s="234" t="s">
        <v>135</v>
      </c>
      <c r="F4" s="233" t="s">
        <v>121</v>
      </c>
      <c r="G4" s="233" t="s">
        <v>134</v>
      </c>
      <c r="H4" s="233" t="s">
        <v>133</v>
      </c>
      <c r="I4" s="233" t="s">
        <v>133</v>
      </c>
      <c r="J4" s="233" t="s">
        <v>132</v>
      </c>
      <c r="K4" s="233" t="s">
        <v>131</v>
      </c>
      <c r="L4" s="233" t="s">
        <v>131</v>
      </c>
      <c r="M4" s="233" t="s">
        <v>131</v>
      </c>
      <c r="N4" s="233" t="s">
        <v>131</v>
      </c>
      <c r="O4" s="233" t="s">
        <v>130</v>
      </c>
      <c r="P4" s="233" t="s">
        <v>129</v>
      </c>
      <c r="Q4" s="233" t="s">
        <v>128</v>
      </c>
      <c r="R4" s="233" t="s">
        <v>127</v>
      </c>
      <c r="S4" s="233" t="s">
        <v>126</v>
      </c>
      <c r="T4" s="233" t="s">
        <v>123</v>
      </c>
      <c r="U4" s="233" t="s">
        <v>125</v>
      </c>
      <c r="V4" s="233" t="s">
        <v>124</v>
      </c>
      <c r="W4" s="233" t="s">
        <v>123</v>
      </c>
      <c r="X4" s="233" t="s">
        <v>122</v>
      </c>
      <c r="Y4" s="233" t="s">
        <v>121</v>
      </c>
      <c r="Z4" s="233" t="s">
        <v>121</v>
      </c>
    </row>
    <row r="5" spans="1:27" s="227" customFormat="1" ht="21.75" customHeight="1">
      <c r="A5" s="232" t="s">
        <v>120</v>
      </c>
      <c r="B5" s="232" t="s">
        <v>119</v>
      </c>
      <c r="C5" s="231" t="s">
        <v>114</v>
      </c>
      <c r="D5" s="230">
        <v>1</v>
      </c>
      <c r="E5" s="230" t="s">
        <v>113</v>
      </c>
      <c r="F5" s="228">
        <v>0.40039891012484152</v>
      </c>
      <c r="G5" s="228">
        <v>1.3110696899326645E-8</v>
      </c>
      <c r="H5" s="228">
        <v>2.2977944676306155E-4</v>
      </c>
      <c r="I5" s="228">
        <v>1.3885614567745808E-4</v>
      </c>
      <c r="J5" s="228">
        <v>5.0592120686543515E-6</v>
      </c>
      <c r="K5" s="228">
        <v>1.4403463062314851E-5</v>
      </c>
      <c r="L5" s="228">
        <v>1.5502480779145068E-6</v>
      </c>
      <c r="M5" s="228">
        <v>4.8416278077073111E-4</v>
      </c>
      <c r="N5" s="228">
        <v>1.1366743517955519E-2</v>
      </c>
      <c r="O5" s="228">
        <v>9.5671274196277517E-7</v>
      </c>
      <c r="P5" s="228">
        <v>2.3197614777255961E-3</v>
      </c>
      <c r="Q5" s="228">
        <v>5.465112680597888E-5</v>
      </c>
      <c r="R5" s="228">
        <v>2.1078908426043163E-6</v>
      </c>
      <c r="S5" s="228">
        <v>7.5136290794261496E-8</v>
      </c>
      <c r="T5" s="228">
        <v>2.630004510166668</v>
      </c>
      <c r="U5" s="228">
        <v>3.4383157212806211E-14</v>
      </c>
      <c r="V5" s="228">
        <v>1.227882891463148E-2</v>
      </c>
      <c r="W5" s="228">
        <v>5.168638710293795</v>
      </c>
      <c r="X5" s="228">
        <v>3.1447572134624124E-4</v>
      </c>
      <c r="Y5" s="229">
        <v>0.40226336683607433</v>
      </c>
      <c r="Z5" s="228">
        <v>0.42371939903911898</v>
      </c>
    </row>
    <row r="6" spans="1:27" s="227" customFormat="1" ht="21.75" customHeight="1">
      <c r="A6" s="232" t="s">
        <v>118</v>
      </c>
      <c r="B6" s="232" t="s">
        <v>117</v>
      </c>
      <c r="C6" s="231" t="s">
        <v>114</v>
      </c>
      <c r="D6" s="230">
        <v>1</v>
      </c>
      <c r="E6" s="230" t="s">
        <v>113</v>
      </c>
      <c r="F6" s="228">
        <v>2.4092122508683076</v>
      </c>
      <c r="G6" s="228">
        <v>7.3008852964636513E-7</v>
      </c>
      <c r="H6" s="228">
        <v>1.5120890614265881E-3</v>
      </c>
      <c r="I6" s="228">
        <v>9.9022710863919464E-4</v>
      </c>
      <c r="J6" s="228">
        <v>1.464065011123722E-5</v>
      </c>
      <c r="K6" s="228">
        <v>1.2802340197381069E-4</v>
      </c>
      <c r="L6" s="228">
        <v>8.4558333567373293E-6</v>
      </c>
      <c r="M6" s="228">
        <v>7.9748231963294996E-4</v>
      </c>
      <c r="N6" s="228">
        <v>1.9080987883929354E-2</v>
      </c>
      <c r="O6" s="228">
        <v>8.493655108634277E-7</v>
      </c>
      <c r="P6" s="228">
        <v>4.2633582707495721E-3</v>
      </c>
      <c r="Q6" s="228">
        <v>1.2497841299139513E-4</v>
      </c>
      <c r="R6" s="228">
        <v>1.1807922660016307E-5</v>
      </c>
      <c r="S6" s="228">
        <v>4.7239418428152108E-7</v>
      </c>
      <c r="T6" s="228">
        <v>5.1069455271528339</v>
      </c>
      <c r="U6" s="228">
        <v>5.6709013536747378E-14</v>
      </c>
      <c r="V6" s="228">
        <v>2.2522483942395071E-2</v>
      </c>
      <c r="W6" s="228">
        <v>14.291319924991205</v>
      </c>
      <c r="X6" s="228">
        <v>2.4537897968510691E-3</v>
      </c>
      <c r="Y6" s="229">
        <v>2.4200749247939761</v>
      </c>
      <c r="Z6" s="228">
        <v>2.5437169857747266</v>
      </c>
    </row>
    <row r="7" spans="1:27" s="227" customFormat="1" ht="21.75" customHeight="1">
      <c r="A7" s="232" t="s">
        <v>116</v>
      </c>
      <c r="B7" s="232" t="s">
        <v>115</v>
      </c>
      <c r="C7" s="231" t="s">
        <v>114</v>
      </c>
      <c r="D7" s="230">
        <v>1</v>
      </c>
      <c r="E7" s="230" t="s">
        <v>113</v>
      </c>
      <c r="F7" s="228">
        <v>2.4092122508683076</v>
      </c>
      <c r="G7" s="228">
        <v>7.3008852964636513E-7</v>
      </c>
      <c r="H7" s="228">
        <v>1.5120890614265881E-3</v>
      </c>
      <c r="I7" s="228">
        <v>9.9022710863919464E-4</v>
      </c>
      <c r="J7" s="228">
        <v>1.464065011123722E-5</v>
      </c>
      <c r="K7" s="228">
        <v>1.2802340197381069E-4</v>
      </c>
      <c r="L7" s="228">
        <v>8.4558333567373293E-6</v>
      </c>
      <c r="M7" s="228">
        <v>7.9748231963294996E-4</v>
      </c>
      <c r="N7" s="228">
        <v>1.9080987883929354E-2</v>
      </c>
      <c r="O7" s="228">
        <v>8.493655108634277E-7</v>
      </c>
      <c r="P7" s="228">
        <v>4.2633582707495721E-3</v>
      </c>
      <c r="Q7" s="228">
        <v>1.2497841299139513E-4</v>
      </c>
      <c r="R7" s="228">
        <v>1.1807922660016307E-5</v>
      </c>
      <c r="S7" s="228">
        <v>4.7239418428152108E-7</v>
      </c>
      <c r="T7" s="228">
        <v>5.1069455271528339</v>
      </c>
      <c r="U7" s="228">
        <v>5.6709013536747378E-14</v>
      </c>
      <c r="V7" s="228">
        <v>2.2522483942395071E-2</v>
      </c>
      <c r="W7" s="228">
        <v>14.291319924991205</v>
      </c>
      <c r="X7" s="228">
        <v>2.4537897968510691E-3</v>
      </c>
      <c r="Y7" s="229">
        <v>2.4200749247939761</v>
      </c>
      <c r="Z7" s="228">
        <v>2.5437169857747266</v>
      </c>
    </row>
    <row r="8" spans="1:27" ht="17.25" customHeight="1">
      <c r="A8" s="275" t="s">
        <v>184</v>
      </c>
      <c r="B8" s="281" t="s">
        <v>185</v>
      </c>
      <c r="C8" s="276" t="s">
        <v>114</v>
      </c>
      <c r="D8" s="277">
        <v>1</v>
      </c>
      <c r="E8" s="277" t="s">
        <v>113</v>
      </c>
      <c r="F8" s="279">
        <v>4.9696143828429878E-2</v>
      </c>
      <c r="G8" s="279">
        <v>1.3965784236993169E-9</v>
      </c>
      <c r="H8" s="279">
        <v>3.5435952177997272E-5</v>
      </c>
      <c r="I8" s="279">
        <v>2.1962140110812557E-5</v>
      </c>
      <c r="J8" s="279">
        <v>6.2225438924599869E-7</v>
      </c>
      <c r="K8" s="279">
        <v>6.2595908927486583E-6</v>
      </c>
      <c r="L8" s="279">
        <v>1.6624813469704544E-7</v>
      </c>
      <c r="M8" s="279">
        <v>5.5490610339605698E-5</v>
      </c>
      <c r="N8" s="279">
        <v>1.2890456731321097E-3</v>
      </c>
      <c r="O8" s="279">
        <v>1.5626568433950989E-7</v>
      </c>
      <c r="P8" s="279">
        <v>1.6075232522649006E-4</v>
      </c>
      <c r="Q8" s="279">
        <v>5.7607409905644767E-6</v>
      </c>
      <c r="R8" s="279">
        <v>6.6845868158243391E-7</v>
      </c>
      <c r="S8" s="279">
        <v>1.0063593846883081E-8</v>
      </c>
      <c r="T8" s="279">
        <v>4.6649962230504001E-2</v>
      </c>
      <c r="U8" s="279">
        <v>3.0107658645149746E-15</v>
      </c>
      <c r="V8" s="279">
        <v>8.9459473880714824E-4</v>
      </c>
      <c r="W8" s="279">
        <v>0.28818568519902116</v>
      </c>
      <c r="X8" s="279">
        <v>5.9607328725341802E-5</v>
      </c>
      <c r="Y8" s="280">
        <v>5.0002221515117712E-2</v>
      </c>
      <c r="Z8" s="279">
        <v>5.3483606749787443E-2</v>
      </c>
      <c r="AA8" s="278"/>
    </row>
    <row r="9" spans="1:27" s="278" customFormat="1" ht="19.5" customHeight="1">
      <c r="A9" s="275" t="s">
        <v>178</v>
      </c>
      <c r="B9" s="287" t="s">
        <v>189</v>
      </c>
      <c r="C9" s="276" t="s">
        <v>114</v>
      </c>
      <c r="D9" s="277">
        <v>1</v>
      </c>
      <c r="E9" s="277" t="s">
        <v>113</v>
      </c>
      <c r="F9" s="279">
        <v>2.944444131716601</v>
      </c>
      <c r="G9" s="279">
        <v>9.2965788740240183E-8</v>
      </c>
      <c r="H9" s="279">
        <v>3.0274323102059378E-3</v>
      </c>
      <c r="I9" s="279">
        <v>2.1846131078269277E-3</v>
      </c>
      <c r="J9" s="279">
        <v>1.4905741554065041E-4</v>
      </c>
      <c r="K9" s="279">
        <v>5.1589277289364899E-3</v>
      </c>
      <c r="L9" s="279">
        <v>4.7147495582508998E-5</v>
      </c>
      <c r="M9" s="279">
        <v>1.8873666440240973E-2</v>
      </c>
      <c r="N9" s="279">
        <v>2.7456449682762379E-2</v>
      </c>
      <c r="O9" s="279">
        <v>1.2000902448301411E-5</v>
      </c>
      <c r="P9" s="279">
        <v>3.1144988947376717E-2</v>
      </c>
      <c r="Q9" s="279">
        <v>9.3558555333685036E-4</v>
      </c>
      <c r="R9" s="279">
        <v>3.1600260232083877E-5</v>
      </c>
      <c r="S9" s="279">
        <v>7.4497610590256982E-7</v>
      </c>
      <c r="T9" s="279">
        <v>6.0339657814627028</v>
      </c>
      <c r="U9" s="279">
        <v>1.6881538056470486E-12</v>
      </c>
      <c r="V9" s="279">
        <v>0.10525131394878974</v>
      </c>
      <c r="W9" s="279">
        <v>45.635601361499532</v>
      </c>
      <c r="X9" s="279">
        <v>3.5470669705318869E-2</v>
      </c>
      <c r="Y9" s="279">
        <v>2.9743309281872059</v>
      </c>
      <c r="Z9" s="279">
        <v>3.3127411514039196</v>
      </c>
    </row>
    <row r="10" spans="1:27">
      <c r="F10" s="225"/>
    </row>
    <row r="11" spans="1:27" ht="17.25" customHeight="1">
      <c r="B11" s="222" t="s">
        <v>112</v>
      </c>
      <c r="C11" s="226">
        <f>Y5</f>
        <v>0.40226336683607433</v>
      </c>
      <c r="D11" s="283">
        <f>ROUND($D$15*F11,2)</f>
        <v>0.31</v>
      </c>
      <c r="E11" s="289">
        <f>ROUND(F11*($Z$11*0.2)/3600*0.47,2)</f>
        <v>0.08</v>
      </c>
      <c r="F11" s="283">
        <f>C11/$C$12</f>
        <v>0.13526004264831012</v>
      </c>
      <c r="Z11" s="288">
        <v>23000</v>
      </c>
    </row>
    <row r="12" spans="1:27" ht="17.25" customHeight="1" thickBot="1">
      <c r="B12" s="222" t="s">
        <v>188</v>
      </c>
      <c r="C12" s="226">
        <v>2.9740000000000002</v>
      </c>
      <c r="D12" s="283">
        <f t="shared" ref="D12:D14" si="0">ROUND($D$15*F12,2)</f>
        <v>2.29</v>
      </c>
      <c r="E12" s="289">
        <f>ROUND(F12*($Z$11*0.2)/3600*0.47,2)</f>
        <v>0.6</v>
      </c>
      <c r="F12" s="283">
        <f>C12/$C$12</f>
        <v>1</v>
      </c>
      <c r="Z12" s="285" t="s">
        <v>187</v>
      </c>
    </row>
    <row r="13" spans="1:27" ht="17.25" customHeight="1" thickBot="1">
      <c r="B13" s="224" t="s">
        <v>111</v>
      </c>
      <c r="C13" s="223">
        <f>C12-C11</f>
        <v>2.5717366331639258</v>
      </c>
      <c r="D13" s="283">
        <f t="shared" si="0"/>
        <v>1.98</v>
      </c>
      <c r="E13" s="289">
        <f>ROUND(F13*($Z$11*0.2)/3600*0.47,2)</f>
        <v>0.52</v>
      </c>
      <c r="F13" s="283">
        <f>C13/$C$12</f>
        <v>0.86473995735168985</v>
      </c>
      <c r="Y13" s="225"/>
    </row>
    <row r="14" spans="1:27">
      <c r="B14" s="282" t="s">
        <v>186</v>
      </c>
      <c r="C14" s="226">
        <v>0.05</v>
      </c>
      <c r="D14" s="283">
        <f t="shared" si="0"/>
        <v>0.04</v>
      </c>
      <c r="E14" s="289">
        <f>ROUND(F14*($Z$11*0.2)/3600*0.47,2)</f>
        <v>0.01</v>
      </c>
      <c r="F14" s="283">
        <f>C14/$C$12</f>
        <v>1.6812373907195696E-2</v>
      </c>
    </row>
    <row r="15" spans="1:27">
      <c r="D15" s="284">
        <v>2.29</v>
      </c>
    </row>
  </sheetData>
  <phoneticPr fontId="3"/>
  <pageMargins left="0.7" right="0.7"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5FEE-6E49-4C5C-AC20-D8087E5FF850}">
  <dimension ref="A2:G18"/>
  <sheetViews>
    <sheetView workbookViewId="0">
      <selection activeCell="C13" sqref="C13"/>
    </sheetView>
  </sheetViews>
  <sheetFormatPr defaultRowHeight="13.5"/>
  <cols>
    <col min="1" max="1" width="8.5" customWidth="1"/>
    <col min="2" max="2" width="8.625" customWidth="1"/>
    <col min="3" max="6" width="14.625" customWidth="1"/>
    <col min="7" max="7" width="9.625" customWidth="1"/>
    <col min="8" max="14" width="10.625" customWidth="1"/>
  </cols>
  <sheetData>
    <row r="2" spans="1:7" ht="30" customHeight="1">
      <c r="C2" t="s">
        <v>199</v>
      </c>
    </row>
    <row r="3" spans="1:7" ht="15" customHeight="1" thickBot="1"/>
    <row r="4" spans="1:7" ht="43.5" customHeight="1">
      <c r="A4" s="264" t="s">
        <v>195</v>
      </c>
      <c r="B4" s="264" t="s">
        <v>190</v>
      </c>
      <c r="C4" s="264" t="s">
        <v>191</v>
      </c>
      <c r="D4" s="264" t="s">
        <v>192</v>
      </c>
      <c r="E4" s="265" t="s">
        <v>194</v>
      </c>
      <c r="F4" s="295" t="s">
        <v>193</v>
      </c>
      <c r="G4" s="266" t="s">
        <v>196</v>
      </c>
    </row>
    <row r="5" spans="1:7" ht="26.25" customHeight="1">
      <c r="A5" s="300" t="s">
        <v>197</v>
      </c>
      <c r="B5" s="264"/>
      <c r="C5" s="291">
        <v>0.05</v>
      </c>
      <c r="D5" s="291"/>
      <c r="E5" s="292"/>
      <c r="F5" s="296"/>
      <c r="G5" s="294">
        <f>ROUND(C5/$F$8,3)</f>
        <v>1.7000000000000001E-2</v>
      </c>
    </row>
    <row r="6" spans="1:7" ht="26.25" customHeight="1">
      <c r="A6" s="300"/>
      <c r="B6" s="4"/>
      <c r="C6" s="291"/>
      <c r="D6" s="291">
        <v>0.40200000000000002</v>
      </c>
      <c r="E6" s="292"/>
      <c r="F6" s="296"/>
      <c r="G6" s="294">
        <f>ROUND(D6/$F$8,3)</f>
        <v>0.13500000000000001</v>
      </c>
    </row>
    <row r="7" spans="1:7" ht="26.25" customHeight="1">
      <c r="A7" s="300"/>
      <c r="B7" s="4"/>
      <c r="C7" s="4"/>
      <c r="D7" s="264"/>
      <c r="E7" s="293">
        <f>F8-D6</f>
        <v>2.5720000000000001</v>
      </c>
      <c r="F7" s="297"/>
      <c r="G7" s="294">
        <f>ROUND(E7/$F$8,3)</f>
        <v>0.86499999999999999</v>
      </c>
    </row>
    <row r="8" spans="1:7" ht="26.25" customHeight="1">
      <c r="A8" s="300"/>
      <c r="B8" s="4"/>
      <c r="C8" s="4"/>
      <c r="D8" s="4"/>
      <c r="E8" s="292"/>
      <c r="F8" s="298">
        <v>2.9740000000000002</v>
      </c>
      <c r="G8" s="294">
        <f>ROUND(F8/$F$8,3)</f>
        <v>1</v>
      </c>
    </row>
    <row r="9" spans="1:7" ht="26.25" customHeight="1">
      <c r="A9" s="300" t="s">
        <v>198</v>
      </c>
      <c r="B9" s="4"/>
      <c r="C9" s="4">
        <f>ROUND($F$12*G5,3)</f>
        <v>3.9E-2</v>
      </c>
      <c r="D9" s="4"/>
      <c r="E9" s="292"/>
      <c r="F9" s="296"/>
      <c r="G9" s="294">
        <v>1.7000000000000001E-2</v>
      </c>
    </row>
    <row r="10" spans="1:7" ht="26.25" customHeight="1">
      <c r="A10" s="300"/>
      <c r="B10" s="4"/>
      <c r="C10" s="4"/>
      <c r="D10" s="4">
        <f>ROUND($F$12*G6,3)</f>
        <v>0.309</v>
      </c>
      <c r="E10" s="292"/>
      <c r="F10" s="296"/>
      <c r="G10" s="294">
        <v>0.13500000000000001</v>
      </c>
    </row>
    <row r="11" spans="1:7" ht="26.25" customHeight="1">
      <c r="A11" s="300"/>
      <c r="B11" s="4"/>
      <c r="C11" s="4"/>
      <c r="D11" s="4"/>
      <c r="E11" s="292">
        <f>ROUND($F$12*G7,3)</f>
        <v>1.9810000000000001</v>
      </c>
      <c r="F11" s="296"/>
      <c r="G11" s="294">
        <v>0.86499999999999999</v>
      </c>
    </row>
    <row r="12" spans="1:7" ht="26.25" customHeight="1">
      <c r="A12" s="300"/>
      <c r="B12" s="4"/>
      <c r="C12" s="4"/>
      <c r="D12" s="4"/>
      <c r="E12" s="292"/>
      <c r="F12" s="296">
        <v>2.29</v>
      </c>
      <c r="G12" s="294">
        <v>1</v>
      </c>
    </row>
    <row r="13" spans="1:7" ht="26.25" customHeight="1">
      <c r="A13" s="300" t="s">
        <v>91</v>
      </c>
      <c r="B13" s="4"/>
      <c r="C13" s="4">
        <f>ROUND($F$16*G5,3)</f>
        <v>0.01</v>
      </c>
      <c r="D13" s="4"/>
      <c r="E13" s="292"/>
      <c r="F13" s="296"/>
      <c r="G13" s="294">
        <v>1.7000000000000001E-2</v>
      </c>
    </row>
    <row r="14" spans="1:7" ht="26.25" customHeight="1">
      <c r="A14" s="300"/>
      <c r="B14" s="4"/>
      <c r="C14" s="4"/>
      <c r="D14" s="4">
        <f>ROUND($F$16*G6,3)</f>
        <v>8.1000000000000003E-2</v>
      </c>
      <c r="E14" s="292"/>
      <c r="F14" s="296"/>
      <c r="G14" s="294">
        <v>0.13500000000000001</v>
      </c>
    </row>
    <row r="15" spans="1:7" ht="26.25" customHeight="1">
      <c r="A15" s="300"/>
      <c r="B15" s="4"/>
      <c r="C15" s="4"/>
      <c r="D15" s="4"/>
      <c r="E15" s="292">
        <f>ROUND($F$16*G7,3)</f>
        <v>0.51900000000000002</v>
      </c>
      <c r="F15" s="296"/>
      <c r="G15" s="294">
        <v>0.86499999999999999</v>
      </c>
    </row>
    <row r="16" spans="1:7" ht="26.25" customHeight="1" thickBot="1">
      <c r="A16" s="300"/>
      <c r="B16" s="4"/>
      <c r="C16" s="4"/>
      <c r="D16" s="4"/>
      <c r="E16" s="292"/>
      <c r="F16" s="299">
        <v>0.6</v>
      </c>
      <c r="G16" s="294">
        <v>1</v>
      </c>
    </row>
    <row r="17" ht="16.5" customHeight="1"/>
    <row r="18" ht="16.5" customHeight="1"/>
  </sheetData>
  <mergeCells count="3">
    <mergeCell ref="A5:A8"/>
    <mergeCell ref="A9:A12"/>
    <mergeCell ref="A13:A16"/>
  </mergeCells>
  <phoneticPr fontId="3"/>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CO2削減量</vt:lpstr>
      <vt:lpstr>機器一覧表 </vt:lpstr>
      <vt:lpstr>原単位</vt:lpstr>
      <vt:lpstr>ペット（ﾌﾚｰｸtoﾍﾟﾚｯﾄ）</vt:lpstr>
      <vt:lpstr>按分説明</vt:lpstr>
      <vt:lpstr>原単位!①LDPE_低密度ポリエチレン</vt:lpstr>
      <vt:lpstr>CO2削減量!Print_Area</vt:lpstr>
      <vt:lpstr>'ペット（ﾌﾚｰｸtoﾍﾟﾚｯﾄ）'!Print_Area</vt:lpstr>
      <vt:lpstr>'機器一覧表 '!Print_Area</vt:lpstr>
      <vt:lpstr>原単位</vt:lpstr>
      <vt:lpstr>原単位非</vt:lpstr>
      <vt:lpstr>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足立原敬一</dc:creator>
  <cp:lastModifiedBy>fukuda</cp:lastModifiedBy>
  <cp:lastPrinted>2022-08-23T23:22:26Z</cp:lastPrinted>
  <dcterms:created xsi:type="dcterms:W3CDTF">2019-01-24T06:21:46Z</dcterms:created>
  <dcterms:modified xsi:type="dcterms:W3CDTF">2022-08-25T08:04:00Z</dcterms:modified>
</cp:coreProperties>
</file>