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in-1\間接補助事業\Ｈ３１省ＣＯ２\HP用\様式　クレシード提出\0415提出\"/>
    </mc:Choice>
  </mc:AlternateContent>
  <bookViews>
    <workbookView xWindow="0" yWindow="0" windowWidth="28800" windowHeight="12450"/>
  </bookViews>
  <sheets>
    <sheet name="CO2削減量" sheetId="1" r:id="rId1"/>
    <sheet name="機器一覧表 " sheetId="2" r:id="rId2"/>
  </sheets>
  <definedNames>
    <definedName name="_xlnm.Print_Area" localSheetId="0">CO2削減量!$A$2:$L$39,CO2削減量!$J$43:$U$88</definedName>
    <definedName name="_xlnm.Print_Area" localSheetId="1">'機器一覧表 '!$C$1:$N$27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W85" i="1" l="1"/>
  <c r="W84" i="1"/>
  <c r="W83" i="1"/>
  <c r="W82" i="1"/>
  <c r="W81" i="1"/>
  <c r="W80" i="1"/>
  <c r="W79" i="1"/>
  <c r="W78" i="1"/>
  <c r="W77" i="1"/>
  <c r="Y80" i="1"/>
  <c r="Y79" i="1"/>
  <c r="Y78" i="1"/>
  <c r="Y77" i="1"/>
  <c r="R77" i="1"/>
  <c r="R86" i="1" l="1"/>
  <c r="R85" i="1"/>
  <c r="R84" i="1"/>
  <c r="R83" i="1"/>
  <c r="R82" i="1"/>
  <c r="R81" i="1"/>
  <c r="P62" i="1" l="1"/>
  <c r="P61" i="1"/>
  <c r="P60" i="1"/>
  <c r="R62" i="1"/>
  <c r="R61" i="1"/>
  <c r="R60" i="1"/>
  <c r="R50" i="1"/>
  <c r="R49" i="1"/>
  <c r="R48" i="1"/>
  <c r="N56" i="1"/>
  <c r="N55" i="1"/>
  <c r="N54" i="1"/>
  <c r="Q80" i="1"/>
  <c r="F11" i="1" l="1"/>
  <c r="L45" i="1"/>
  <c r="R45" i="1" s="1"/>
  <c r="M45" i="1"/>
  <c r="Q45" i="1"/>
  <c r="T45" i="1"/>
  <c r="W45" i="1" s="1"/>
  <c r="L46" i="1"/>
  <c r="R46" i="1" s="1"/>
  <c r="M46" i="1"/>
  <c r="Q46" i="1"/>
  <c r="T46" i="1"/>
  <c r="W46" i="1"/>
  <c r="L47" i="1"/>
  <c r="R47" i="1" s="1"/>
  <c r="M47" i="1"/>
  <c r="O47" i="1"/>
  <c r="Q47" i="1"/>
  <c r="T47" i="1"/>
  <c r="W47" i="1"/>
  <c r="X47" i="1"/>
  <c r="Z47" i="1"/>
  <c r="L48" i="1"/>
  <c r="M48" i="1"/>
  <c r="O48" i="1"/>
  <c r="Q48" i="1"/>
  <c r="T48" i="1"/>
  <c r="W48" i="1"/>
  <c r="X48" i="1"/>
  <c r="Z48" i="1"/>
  <c r="L49" i="1"/>
  <c r="M49" i="1"/>
  <c r="O49" i="1"/>
  <c r="Q49" i="1"/>
  <c r="T49" i="1"/>
  <c r="W49" i="1"/>
  <c r="X49" i="1"/>
  <c r="Z49" i="1"/>
  <c r="L50" i="1"/>
  <c r="M50" i="1"/>
  <c r="O50" i="1"/>
  <c r="S50" i="1" s="1"/>
  <c r="U50" i="1" s="1"/>
  <c r="Q50" i="1"/>
  <c r="T50" i="1"/>
  <c r="W50" i="1"/>
  <c r="X50" i="1"/>
  <c r="Z50" i="1"/>
  <c r="L51" i="1"/>
  <c r="N51" i="1" s="1"/>
  <c r="M51" i="1"/>
  <c r="W51" i="1" s="1"/>
  <c r="T51" i="1"/>
  <c r="L52" i="1"/>
  <c r="N52" i="1" s="1"/>
  <c r="M52" i="1"/>
  <c r="T52" i="1"/>
  <c r="L53" i="1"/>
  <c r="N53" i="1" s="1"/>
  <c r="M53" i="1"/>
  <c r="T53" i="1"/>
  <c r="L54" i="1"/>
  <c r="M54" i="1"/>
  <c r="S54" i="1" s="1"/>
  <c r="T54" i="1"/>
  <c r="W54" i="1"/>
  <c r="L55" i="1"/>
  <c r="M55" i="1"/>
  <c r="S55" i="1"/>
  <c r="U55" i="1" s="1"/>
  <c r="T55" i="1"/>
  <c r="W55" i="1"/>
  <c r="L56" i="1"/>
  <c r="M56" i="1"/>
  <c r="S56" i="1" s="1"/>
  <c r="U56" i="1" s="1"/>
  <c r="T56" i="1"/>
  <c r="W56" i="1"/>
  <c r="L57" i="1"/>
  <c r="R57" i="1" s="1"/>
  <c r="Q57" i="1"/>
  <c r="T57" i="1"/>
  <c r="L58" i="1"/>
  <c r="Q58" i="1"/>
  <c r="T58" i="1"/>
  <c r="Z58" i="1"/>
  <c r="L59" i="1"/>
  <c r="Q59" i="1"/>
  <c r="T59" i="1"/>
  <c r="L60" i="1"/>
  <c r="Q60" i="1"/>
  <c r="T60" i="1"/>
  <c r="Y60" i="1"/>
  <c r="Z60" i="1"/>
  <c r="L61" i="1"/>
  <c r="Q61" i="1"/>
  <c r="T61" i="1"/>
  <c r="Y61" i="1"/>
  <c r="Z61" i="1"/>
  <c r="L62" i="1"/>
  <c r="Q62" i="1"/>
  <c r="S62" i="1"/>
  <c r="U62" i="1" s="1"/>
  <c r="T62" i="1"/>
  <c r="Y62" i="1"/>
  <c r="Z62" i="1"/>
  <c r="J77" i="1"/>
  <c r="K77" i="1"/>
  <c r="M77" i="1"/>
  <c r="N77" i="1"/>
  <c r="O77" i="1"/>
  <c r="P77" i="1"/>
  <c r="Q77" i="1"/>
  <c r="J78" i="1"/>
  <c r="K78" i="1"/>
  <c r="M78" i="1"/>
  <c r="N78" i="1"/>
  <c r="O78" i="1"/>
  <c r="P78" i="1"/>
  <c r="Q78" i="1"/>
  <c r="R78" i="1"/>
  <c r="S78" i="1" s="1"/>
  <c r="J79" i="1"/>
  <c r="K79" i="1"/>
  <c r="M79" i="1"/>
  <c r="N79" i="1"/>
  <c r="O79" i="1"/>
  <c r="P79" i="1"/>
  <c r="Q79" i="1"/>
  <c r="J80" i="1"/>
  <c r="K80" i="1"/>
  <c r="M80" i="1"/>
  <c r="N80" i="1"/>
  <c r="O80" i="1"/>
  <c r="R80" i="1" s="1"/>
  <c r="S80" i="1" s="1"/>
  <c r="P80" i="1"/>
  <c r="J81" i="1"/>
  <c r="K81" i="1"/>
  <c r="M81" i="1"/>
  <c r="N81" i="1"/>
  <c r="O81" i="1"/>
  <c r="P81" i="1"/>
  <c r="Q81" i="1"/>
  <c r="S81" i="1"/>
  <c r="J82" i="1"/>
  <c r="K82" i="1"/>
  <c r="M82" i="1"/>
  <c r="N82" i="1"/>
  <c r="O82" i="1"/>
  <c r="P82" i="1"/>
  <c r="Q82" i="1"/>
  <c r="S82" i="1"/>
  <c r="J83" i="1"/>
  <c r="K83" i="1"/>
  <c r="M83" i="1"/>
  <c r="N83" i="1"/>
  <c r="O83" i="1"/>
  <c r="P83" i="1"/>
  <c r="Q83" i="1"/>
  <c r="S83" i="1"/>
  <c r="J84" i="1"/>
  <c r="K84" i="1"/>
  <c r="M84" i="1"/>
  <c r="N84" i="1"/>
  <c r="O84" i="1"/>
  <c r="P84" i="1"/>
  <c r="Q84" i="1"/>
  <c r="S84" i="1"/>
  <c r="J85" i="1"/>
  <c r="K85" i="1"/>
  <c r="M85" i="1"/>
  <c r="N85" i="1"/>
  <c r="O85" i="1"/>
  <c r="P85" i="1"/>
  <c r="Q85" i="1"/>
  <c r="S85" i="1"/>
  <c r="J86" i="1"/>
  <c r="K86" i="1"/>
  <c r="M86" i="1"/>
  <c r="N86" i="1"/>
  <c r="O86" i="1"/>
  <c r="P86" i="1"/>
  <c r="Q86" i="1"/>
  <c r="S86" i="1"/>
  <c r="W86" i="1"/>
  <c r="R79" i="1" l="1"/>
  <c r="S79" i="1" s="1"/>
  <c r="Z59" i="1"/>
  <c r="S53" i="1"/>
  <c r="U53" i="1" s="1"/>
  <c r="S47" i="1"/>
  <c r="U47" i="1" s="1"/>
  <c r="R59" i="1"/>
  <c r="P59" i="1"/>
  <c r="W53" i="1"/>
  <c r="S77" i="1"/>
  <c r="Z46" i="1"/>
  <c r="W52" i="1"/>
  <c r="P58" i="1"/>
  <c r="Y58" i="1" s="1"/>
  <c r="R58" i="1"/>
  <c r="S52" i="1"/>
  <c r="U52" i="1" s="1"/>
  <c r="M70" i="1"/>
  <c r="S49" i="1"/>
  <c r="U49" i="1" s="1"/>
  <c r="Z45" i="1"/>
  <c r="Z57" i="1"/>
  <c r="P57" i="1"/>
  <c r="Y57" i="1" s="1"/>
  <c r="S51" i="1"/>
  <c r="U51" i="1" s="1"/>
  <c r="S60" i="1"/>
  <c r="U60" i="1" s="1"/>
  <c r="S48" i="1"/>
  <c r="U48" i="1" s="1"/>
  <c r="S61" i="1"/>
  <c r="U61" i="1" s="1"/>
  <c r="U54" i="1"/>
  <c r="O46" i="1"/>
  <c r="X46" i="1" s="1"/>
  <c r="P72" i="1" l="1"/>
  <c r="R87" i="1"/>
  <c r="P70" i="1"/>
  <c r="M71" i="1"/>
  <c r="S57" i="1"/>
  <c r="U57" i="1" s="1"/>
  <c r="Y59" i="1"/>
  <c r="O72" i="1" s="1"/>
  <c r="Q71" i="1" s="1"/>
  <c r="S59" i="1"/>
  <c r="U59" i="1" s="1"/>
  <c r="S87" i="1"/>
  <c r="S46" i="1"/>
  <c r="U46" i="1" s="1"/>
  <c r="S58" i="1"/>
  <c r="U58" i="1" s="1"/>
  <c r="O45" i="1"/>
  <c r="S45" i="1" s="1"/>
  <c r="U45" i="1" s="1"/>
  <c r="U63" i="1" l="1"/>
  <c r="U64" i="1"/>
  <c r="X45" i="1"/>
  <c r="N70" i="1" s="1"/>
  <c r="Q70" i="1" s="1"/>
  <c r="Q73" i="1" s="1"/>
  <c r="E35" i="1" s="1"/>
  <c r="E39" i="1" s="1"/>
  <c r="U66" i="1" l="1"/>
  <c r="E36" i="1" s="1"/>
  <c r="D40" i="1" s="1"/>
</calcChain>
</file>

<file path=xl/sharedStrings.xml><?xml version="1.0" encoding="utf-8"?>
<sst xmlns="http://schemas.openxmlformats.org/spreadsheetml/2006/main" count="175" uniqueCount="112">
  <si>
    <t>⑬その他</t>
    <rPh sb="3" eb="4">
      <t>タ</t>
    </rPh>
    <phoneticPr fontId="1"/>
  </si>
  <si>
    <t>⑫PC</t>
    <phoneticPr fontId="1"/>
  </si>
  <si>
    <t>⑪ABS</t>
    <phoneticPr fontId="1"/>
  </si>
  <si>
    <t>⑩PA66：ナイロン</t>
    <phoneticPr fontId="1"/>
  </si>
  <si>
    <t>⑨PA6：ナイロン</t>
    <phoneticPr fontId="1"/>
  </si>
  <si>
    <t>⑧PMMA：カーボネイト</t>
    <phoneticPr fontId="1"/>
  </si>
  <si>
    <r>
      <t>⑦B-PET：</t>
    </r>
    <r>
      <rPr>
        <sz val="9"/>
        <color rgb="FF000000"/>
        <rFont val="ＭＳ Ｐゴシック"/>
        <family val="3"/>
        <charset val="128"/>
      </rPr>
      <t>ボトル用ポリエチレンテレフタレート</t>
    </r>
    <phoneticPr fontId="1"/>
  </si>
  <si>
    <t>⑥PVC：塩化ビニル</t>
    <phoneticPr fontId="1"/>
  </si>
  <si>
    <t>⑤EPS：発砲ポリスチレン</t>
    <phoneticPr fontId="1"/>
  </si>
  <si>
    <t>④PS：ポリスチレン</t>
    <phoneticPr fontId="1"/>
  </si>
  <si>
    <t>③PP：ポリプロプレン</t>
    <phoneticPr fontId="1"/>
  </si>
  <si>
    <t>②HDPE：高密度ポリエチレン</t>
    <phoneticPr fontId="1"/>
  </si>
  <si>
    <t>①LDPE：低密度ポリエチレン</t>
    <phoneticPr fontId="1"/>
  </si>
  <si>
    <t>焼　却</t>
  </si>
  <si>
    <t>工　　　程</t>
  </si>
  <si>
    <t>○</t>
    <phoneticPr fontId="1"/>
  </si>
  <si>
    <t>原単位　（kg-CO2/㎏）</t>
  </si>
  <si>
    <t>※排出係数＝0.512㎏-CO2/kWh</t>
    <rPh sb="1" eb="3">
      <t>ハイシュツ</t>
    </rPh>
    <rPh sb="3" eb="5">
      <t>ケイスウ</t>
    </rPh>
    <phoneticPr fontId="1"/>
  </si>
  <si>
    <t>合　　計</t>
    <rPh sb="0" eb="1">
      <t>ゴウ</t>
    </rPh>
    <rPh sb="3" eb="4">
      <t>ケイ</t>
    </rPh>
    <phoneticPr fontId="1"/>
  </si>
  <si>
    <t>CO2排出量
(CO2-t/t)</t>
    <rPh sb="3" eb="5">
      <t>ハイシュツ</t>
    </rPh>
    <rPh sb="5" eb="6">
      <t>リョウ</t>
    </rPh>
    <phoneticPr fontId="1"/>
  </si>
  <si>
    <t>電力量
（割合無）</t>
    <rPh sb="0" eb="2">
      <t>デンリョク</t>
    </rPh>
    <rPh sb="2" eb="3">
      <t>リョウ</t>
    </rPh>
    <rPh sb="5" eb="7">
      <t>ワリアイ</t>
    </rPh>
    <rPh sb="7" eb="8">
      <t>ム</t>
    </rPh>
    <phoneticPr fontId="1"/>
  </si>
  <si>
    <t>電力量
(kWh/t)</t>
    <rPh sb="0" eb="2">
      <t>デンリョク</t>
    </rPh>
    <rPh sb="2" eb="3">
      <t>リョウ</t>
    </rPh>
    <phoneticPr fontId="1"/>
  </si>
  <si>
    <t>既設利用割合</t>
    <rPh sb="0" eb="2">
      <t>キセツ</t>
    </rPh>
    <rPh sb="2" eb="4">
      <t>リヨウ</t>
    </rPh>
    <rPh sb="4" eb="6">
      <t>ワリアイ</t>
    </rPh>
    <phoneticPr fontId="1"/>
  </si>
  <si>
    <t>インバータ制御</t>
    <rPh sb="5" eb="7">
      <t>セイギョ</t>
    </rPh>
    <phoneticPr fontId="1"/>
  </si>
  <si>
    <t>電動機容量</t>
    <rPh sb="0" eb="3">
      <t>デンドウキ</t>
    </rPh>
    <rPh sb="3" eb="5">
      <t>ヨウリョウ</t>
    </rPh>
    <phoneticPr fontId="1"/>
  </si>
  <si>
    <t>計画処理量</t>
    <rPh sb="0" eb="4">
      <t>ケイカクショリ</t>
    </rPh>
    <rPh sb="4" eb="5">
      <t>リョウ</t>
    </rPh>
    <phoneticPr fontId="1"/>
  </si>
  <si>
    <t>定格処理量</t>
    <rPh sb="0" eb="2">
      <t>テイカク</t>
    </rPh>
    <rPh sb="2" eb="4">
      <t>ショリ</t>
    </rPh>
    <rPh sb="4" eb="5">
      <t>リョウ</t>
    </rPh>
    <phoneticPr fontId="1"/>
  </si>
  <si>
    <t>機器名</t>
    <rPh sb="0" eb="2">
      <t>キキ</t>
    </rPh>
    <rPh sb="2" eb="3">
      <t>メイ</t>
    </rPh>
    <phoneticPr fontId="1"/>
  </si>
  <si>
    <t>再生樹脂製造に係る電力原単位及びCO2排出原単位</t>
    <rPh sb="0" eb="2">
      <t>サイセイ</t>
    </rPh>
    <rPh sb="2" eb="4">
      <t>ジュシ</t>
    </rPh>
    <rPh sb="4" eb="6">
      <t>セイゾウ</t>
    </rPh>
    <rPh sb="7" eb="8">
      <t>カカワ</t>
    </rPh>
    <rPh sb="9" eb="11">
      <t>デンリョク</t>
    </rPh>
    <rPh sb="11" eb="14">
      <t>ゲンタンイ</t>
    </rPh>
    <rPh sb="14" eb="15">
      <t>オヨ</t>
    </rPh>
    <rPh sb="19" eb="21">
      <t>ハイシュツ</t>
    </rPh>
    <rPh sb="21" eb="24">
      <t>ゲンタンイ</t>
    </rPh>
    <phoneticPr fontId="1"/>
  </si>
  <si>
    <t>削減量</t>
    <rPh sb="0" eb="2">
      <t>サクゲン</t>
    </rPh>
    <rPh sb="2" eb="3">
      <t>リョウ</t>
    </rPh>
    <phoneticPr fontId="1"/>
  </si>
  <si>
    <t>―</t>
    <phoneticPr fontId="1"/>
  </si>
  <si>
    <t>新規製品　　　　  　計</t>
    <rPh sb="0" eb="2">
      <t>シンキ</t>
    </rPh>
    <rPh sb="2" eb="4">
      <t>セイヒン</t>
    </rPh>
    <rPh sb="11" eb="12">
      <t>ケイ</t>
    </rPh>
    <phoneticPr fontId="1"/>
  </si>
  <si>
    <t>既製品処理　　 　　計</t>
    <rPh sb="0" eb="3">
      <t>キセイヒン</t>
    </rPh>
    <rPh sb="3" eb="5">
      <t>ショリ</t>
    </rPh>
    <rPh sb="10" eb="11">
      <t>ケイ</t>
    </rPh>
    <phoneticPr fontId="1"/>
  </si>
  <si>
    <t>（B)</t>
    <phoneticPr fontId="1"/>
  </si>
  <si>
    <t>回収・リサイクル  　計</t>
    <rPh sb="11" eb="12">
      <t>ケイ</t>
    </rPh>
    <phoneticPr fontId="1"/>
  </si>
  <si>
    <t>（A)</t>
    <phoneticPr fontId="1"/>
  </si>
  <si>
    <t>輸送</t>
    <rPh sb="0" eb="2">
      <t>ユソウ</t>
    </rPh>
    <phoneticPr fontId="1"/>
  </si>
  <si>
    <t>新規樹脂
製造</t>
    <rPh sb="0" eb="2">
      <t>シンキ</t>
    </rPh>
    <rPh sb="2" eb="4">
      <t>ジュシ</t>
    </rPh>
    <rPh sb="5" eb="7">
      <t>セイゾウ</t>
    </rPh>
    <phoneticPr fontId="1"/>
  </si>
  <si>
    <t>再生樹脂
製造</t>
    <rPh sb="0" eb="2">
      <t>サイセイ</t>
    </rPh>
    <rPh sb="2" eb="4">
      <t>ジュシ</t>
    </rPh>
    <rPh sb="5" eb="7">
      <t>セイゾウ</t>
    </rPh>
    <phoneticPr fontId="1"/>
  </si>
  <si>
    <t>エネルギー起源CO2</t>
    <rPh sb="5" eb="7">
      <t>キゲン</t>
    </rPh>
    <phoneticPr fontId="1"/>
  </si>
  <si>
    <t>CO2削減量</t>
    <rPh sb="3" eb="5">
      <t>サクゲン</t>
    </rPh>
    <rPh sb="5" eb="6">
      <t>リョウ</t>
    </rPh>
    <phoneticPr fontId="1"/>
  </si>
  <si>
    <t>新規製品　　　　  　計</t>
    <phoneticPr fontId="1"/>
  </si>
  <si>
    <t>既製品処理　　 　　計</t>
    <phoneticPr fontId="1"/>
  </si>
  <si>
    <t>（B)</t>
    <phoneticPr fontId="1"/>
  </si>
  <si>
    <t>※輸送工程は「３R原単位の算出方法」で使用している４トントラック、積載率50％、距離50㎞として算出するが、回収・リサイクルと未回収とのCO2削減量を求める場合は相殺される。（次ページの参考を参照）</t>
    <rPh sb="1" eb="3">
      <t>ユソウ</t>
    </rPh>
    <rPh sb="3" eb="5">
      <t>コウテイ</t>
    </rPh>
    <rPh sb="9" eb="12">
      <t>ゲンタンイ</t>
    </rPh>
    <rPh sb="13" eb="15">
      <t>サンシュツ</t>
    </rPh>
    <rPh sb="15" eb="17">
      <t>ホウホウ</t>
    </rPh>
    <rPh sb="19" eb="21">
      <t>シヨウ</t>
    </rPh>
    <rPh sb="33" eb="35">
      <t>セキサイ</t>
    </rPh>
    <rPh sb="35" eb="36">
      <t>リツ</t>
    </rPh>
    <rPh sb="40" eb="42">
      <t>キョリ</t>
    </rPh>
    <rPh sb="48" eb="50">
      <t>サンシュツ</t>
    </rPh>
    <rPh sb="54" eb="56">
      <t>カイシュウ</t>
    </rPh>
    <rPh sb="63" eb="66">
      <t>ミカイシュウ</t>
    </rPh>
    <rPh sb="71" eb="73">
      <t>サクゲン</t>
    </rPh>
    <rPh sb="73" eb="74">
      <t>リョウ</t>
    </rPh>
    <rPh sb="75" eb="76">
      <t>モト</t>
    </rPh>
    <rPh sb="78" eb="80">
      <t>バアイ</t>
    </rPh>
    <rPh sb="81" eb="83">
      <t>ソウサイ</t>
    </rPh>
    <rPh sb="88" eb="89">
      <t>ジ</t>
    </rPh>
    <rPh sb="93" eb="95">
      <t>サンコウ</t>
    </rPh>
    <rPh sb="96" eb="98">
      <t>サンショウ</t>
    </rPh>
    <phoneticPr fontId="1"/>
  </si>
  <si>
    <t>回収・リサイクル  　計</t>
    <phoneticPr fontId="1"/>
  </si>
  <si>
    <t>―</t>
    <phoneticPr fontId="1"/>
  </si>
  <si>
    <t>―</t>
    <phoneticPr fontId="1"/>
  </si>
  <si>
    <t>―</t>
    <phoneticPr fontId="1"/>
  </si>
  <si>
    <t>新規製品</t>
    <rPh sb="0" eb="2">
      <t>シンキ</t>
    </rPh>
    <rPh sb="2" eb="4">
      <t>セイヒン</t>
    </rPh>
    <phoneticPr fontId="1"/>
  </si>
  <si>
    <t>―</t>
    <phoneticPr fontId="1"/>
  </si>
  <si>
    <t>既設品処理</t>
    <rPh sb="0" eb="2">
      <t>キセツ</t>
    </rPh>
    <rPh sb="2" eb="3">
      <t>ヒン</t>
    </rPh>
    <rPh sb="3" eb="5">
      <t>ショリ</t>
    </rPh>
    <phoneticPr fontId="1"/>
  </si>
  <si>
    <t>未回収（B)</t>
    <rPh sb="0" eb="3">
      <t>ミカイシュウ</t>
    </rPh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</si>
  <si>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</si>
  <si>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</si>
  <si>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</si>
  <si>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</si>
  <si>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</si>
  <si>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回収・リサイクル（A)</t>
    <rPh sb="0" eb="2">
      <t>カイシュウ</t>
    </rPh>
    <phoneticPr fontId="1"/>
  </si>
  <si>
    <t>合　計</t>
    <rPh sb="0" eb="1">
      <t>ゴウ</t>
    </rPh>
    <rPh sb="2" eb="3">
      <t>ケイ</t>
    </rPh>
    <phoneticPr fontId="1"/>
  </si>
  <si>
    <t>製造量</t>
    <rPh sb="0" eb="3">
      <t>セイゾウリョウ</t>
    </rPh>
    <phoneticPr fontId="1"/>
  </si>
  <si>
    <t>計</t>
    <rPh sb="0" eb="1">
      <t>ケイ</t>
    </rPh>
    <phoneticPr fontId="1"/>
  </si>
  <si>
    <t>樹脂の焼却</t>
    <rPh sb="0" eb="2">
      <t>ジュシ</t>
    </rPh>
    <rPh sb="3" eb="5">
      <t>ショウキャク</t>
    </rPh>
    <phoneticPr fontId="1"/>
  </si>
  <si>
    <t>樹脂名</t>
    <rPh sb="0" eb="2">
      <t>ジュシ</t>
    </rPh>
    <rPh sb="2" eb="3">
      <t>メイ</t>
    </rPh>
    <phoneticPr fontId="1"/>
  </si>
  <si>
    <t>CO2削減量及び費用対効果の算出シート</t>
    <rPh sb="3" eb="5">
      <t>サクゲン</t>
    </rPh>
    <rPh sb="5" eb="6">
      <t>リョウ</t>
    </rPh>
    <rPh sb="6" eb="7">
      <t>オヨ</t>
    </rPh>
    <rPh sb="8" eb="13">
      <t>ヒヨウタイコウカ</t>
    </rPh>
    <rPh sb="14" eb="16">
      <t>サンシュツ</t>
    </rPh>
    <phoneticPr fontId="1"/>
  </si>
  <si>
    <t>（トータルCO2排出量による算出）</t>
    <rPh sb="8" eb="10">
      <t>ハイシュツ</t>
    </rPh>
    <rPh sb="10" eb="11">
      <t>リョウ</t>
    </rPh>
    <rPh sb="14" eb="16">
      <t>サンシュツ</t>
    </rPh>
    <phoneticPr fontId="1"/>
  </si>
  <si>
    <t>エネルギー起源ＣＯ2削減量による費用対効果</t>
    <rPh sb="10" eb="12">
      <t>サクゲン</t>
    </rPh>
    <rPh sb="12" eb="13">
      <t>リョウ</t>
    </rPh>
    <rPh sb="16" eb="21">
      <t>ヒヨウタイコウカ</t>
    </rPh>
    <phoneticPr fontId="1"/>
  </si>
  <si>
    <t>費用対効果（耐用年数９年）</t>
    <rPh sb="0" eb="5">
      <t>ヒヨウタイコウカ</t>
    </rPh>
    <rPh sb="6" eb="10">
      <t>タイヨウネンスウ</t>
    </rPh>
    <rPh sb="11" eb="12">
      <t>ネン</t>
    </rPh>
    <phoneticPr fontId="1"/>
  </si>
  <si>
    <t>(2)トータルＣＯ2排出量
　　（非エネルギー起源も含む）</t>
    <rPh sb="7" eb="13">
      <t>コ２ハイシュツリョウ</t>
    </rPh>
    <rPh sb="17" eb="18">
      <t>ヒ</t>
    </rPh>
    <rPh sb="23" eb="25">
      <t>キゲン</t>
    </rPh>
    <rPh sb="26" eb="27">
      <t>フク</t>
    </rPh>
    <phoneticPr fontId="1"/>
  </si>
  <si>
    <t>エネルギー起源ＣＯ2削減量</t>
    <rPh sb="5" eb="7">
      <t>キゲン</t>
    </rPh>
    <rPh sb="10" eb="12">
      <t>サクゲン</t>
    </rPh>
    <rPh sb="12" eb="13">
      <t>リョウ</t>
    </rPh>
    <phoneticPr fontId="1"/>
  </si>
  <si>
    <t>年間のCO2削減量</t>
    <rPh sb="0" eb="2">
      <t>ネンカン</t>
    </rPh>
    <rPh sb="6" eb="8">
      <t>サクゲン</t>
    </rPh>
    <rPh sb="8" eb="9">
      <t>リョウ</t>
    </rPh>
    <phoneticPr fontId="1"/>
  </si>
  <si>
    <t>算出結果</t>
    <rPh sb="0" eb="2">
      <t>サンシュツ</t>
    </rPh>
    <rPh sb="2" eb="4">
      <t>ケッカ</t>
    </rPh>
    <phoneticPr fontId="1"/>
  </si>
  <si>
    <t>Ⅳ</t>
    <phoneticPr fontId="1"/>
  </si>
  <si>
    <t>※様式３の「省CO2型リサイクル等高度化設備導入促進事業に要する経費内訳」より転記してください。</t>
    <rPh sb="1" eb="3">
      <t>ヨウシキ</t>
    </rPh>
    <rPh sb="6" eb="7">
      <t>ショウ</t>
    </rPh>
    <rPh sb="7" eb="11">
      <t>コ２ガタ</t>
    </rPh>
    <rPh sb="16" eb="17">
      <t>トウ</t>
    </rPh>
    <rPh sb="17" eb="20">
      <t>コウドカ</t>
    </rPh>
    <rPh sb="20" eb="22">
      <t>セツビ</t>
    </rPh>
    <rPh sb="22" eb="24">
      <t>ドウニュウ</t>
    </rPh>
    <rPh sb="24" eb="26">
      <t>ソクシン</t>
    </rPh>
    <rPh sb="26" eb="28">
      <t>ジギョウ</t>
    </rPh>
    <rPh sb="29" eb="30">
      <t>ヨウ</t>
    </rPh>
    <rPh sb="32" eb="34">
      <t>ケイヒ</t>
    </rPh>
    <rPh sb="34" eb="36">
      <t>ウチワケ</t>
    </rPh>
    <rPh sb="39" eb="41">
      <t>テンキ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</si>
  <si>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補助対象経費支出予定額</t>
    </r>
    <r>
      <rPr>
        <sz val="11"/>
        <color theme="1"/>
        <rFont val="ＭＳ Ｐゴシック"/>
        <family val="2"/>
        <charset val="128"/>
        <scheme val="minor"/>
      </rPr>
      <t xml:space="preserve">
（経費内訳の金額を右欄に記入してください。）</t>
    </r>
    <rPh sb="0" eb="2">
      <t>ホジョ</t>
    </rPh>
    <rPh sb="2" eb="4">
      <t>タイショウ</t>
    </rPh>
    <rPh sb="4" eb="6">
      <t>ケイヒ</t>
    </rPh>
    <rPh sb="6" eb="8">
      <t>シシュツ</t>
    </rPh>
    <rPh sb="8" eb="10">
      <t>ヨテイ</t>
    </rPh>
    <rPh sb="10" eb="11">
      <t>ガク</t>
    </rPh>
    <rPh sb="13" eb="15">
      <t>ケイヒ</t>
    </rPh>
    <rPh sb="15" eb="17">
      <t>ウチワケ</t>
    </rPh>
    <rPh sb="18" eb="20">
      <t>キンガク</t>
    </rPh>
    <rPh sb="21" eb="22">
      <t>ミギ</t>
    </rPh>
    <rPh sb="22" eb="23">
      <t>ラン</t>
    </rPh>
    <rPh sb="24" eb="26">
      <t>キニュウ</t>
    </rPh>
    <phoneticPr fontId="1"/>
  </si>
  <si>
    <t>費用対効果の入力</t>
    <rPh sb="0" eb="5">
      <t>ヒヨウタイコウカ</t>
    </rPh>
    <rPh sb="6" eb="8">
      <t>ニュウリョク</t>
    </rPh>
    <phoneticPr fontId="1"/>
  </si>
  <si>
    <t>Ⅲ</t>
    <phoneticPr fontId="1"/>
  </si>
  <si>
    <r>
      <t>※既設の機器も含みます。（</t>
    </r>
    <r>
      <rPr>
        <b/>
        <u/>
        <sz val="11"/>
        <color theme="1"/>
        <rFont val="ＭＳ Ｐゴシック"/>
        <family val="3"/>
        <charset val="128"/>
        <scheme val="minor"/>
      </rPr>
      <t>負荷一覧表を添付してください</t>
    </r>
    <r>
      <rPr>
        <b/>
        <sz val="11"/>
        <color theme="1"/>
        <rFont val="ＭＳ Ｐゴシック"/>
        <family val="3"/>
        <charset val="128"/>
        <scheme val="minor"/>
      </rPr>
      <t>。</t>
    </r>
    <r>
      <rPr>
        <sz val="11"/>
        <color theme="1"/>
        <rFont val="ＭＳ Ｐゴシック"/>
        <family val="2"/>
        <charset val="128"/>
        <scheme val="minor"/>
      </rPr>
      <t>）
※インバータ制御の場合はインバータ機器とそれ以外を分けてください。</t>
    </r>
    <rPh sb="1" eb="3">
      <t>キセツ</t>
    </rPh>
    <rPh sb="4" eb="6">
      <t>キキ</t>
    </rPh>
    <rPh sb="7" eb="8">
      <t>フク</t>
    </rPh>
    <rPh sb="13" eb="15">
      <t>フカ</t>
    </rPh>
    <rPh sb="15" eb="17">
      <t>イチラン</t>
    </rPh>
    <rPh sb="17" eb="18">
      <t>ヒョウ</t>
    </rPh>
    <rPh sb="19" eb="21">
      <t>テンプ</t>
    </rPh>
    <rPh sb="36" eb="38">
      <t>セイギョ</t>
    </rPh>
    <rPh sb="39" eb="41">
      <t>バアイ</t>
    </rPh>
    <rPh sb="47" eb="49">
      <t>キキ</t>
    </rPh>
    <rPh sb="52" eb="54">
      <t>イガイ</t>
    </rPh>
    <rPh sb="55" eb="56">
      <t>ワ</t>
    </rPh>
    <phoneticPr fontId="1"/>
  </si>
  <si>
    <t>合　　　　計</t>
    <rPh sb="0" eb="1">
      <t>ゴウ</t>
    </rPh>
    <rPh sb="5" eb="6">
      <t>ケイ</t>
    </rPh>
    <phoneticPr fontId="1"/>
  </si>
  <si>
    <t>インバータ制御の場合はプルダウンして〇を付けて下さい。</t>
    <rPh sb="5" eb="7">
      <t>セイギョ</t>
    </rPh>
    <rPh sb="8" eb="10">
      <t>バアイ</t>
    </rPh>
    <rPh sb="20" eb="21">
      <t>ツ</t>
    </rPh>
    <rPh sb="23" eb="24">
      <t>クダ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</si>
  <si>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機器名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（破砕機などの名称を記入して下さい）</t>
    </r>
    <rPh sb="0" eb="2">
      <t>キキ</t>
    </rPh>
    <rPh sb="2" eb="3">
      <t>メイ</t>
    </rPh>
    <rPh sb="5" eb="8">
      <t>ハサイキ</t>
    </rPh>
    <rPh sb="11" eb="13">
      <t>メイショウ</t>
    </rPh>
    <rPh sb="14" eb="16">
      <t>キニュウ</t>
    </rPh>
    <rPh sb="18" eb="19">
      <t>クダ</t>
    </rPh>
    <phoneticPr fontId="1"/>
  </si>
  <si>
    <t>廃プラスチックから製品樹脂を製造するに必要な電力量の入力</t>
    <rPh sb="0" eb="1">
      <t>ハイ</t>
    </rPh>
    <rPh sb="9" eb="11">
      <t>セイヒン</t>
    </rPh>
    <rPh sb="11" eb="13">
      <t>ジュシ</t>
    </rPh>
    <rPh sb="14" eb="16">
      <t>セイゾウ</t>
    </rPh>
    <rPh sb="19" eb="21">
      <t>ヒツヨウ</t>
    </rPh>
    <rPh sb="22" eb="25">
      <t>デンリョクリョウ</t>
    </rPh>
    <rPh sb="26" eb="28">
      <t>ニュウリョク</t>
    </rPh>
    <phoneticPr fontId="1"/>
  </si>
  <si>
    <t>Ⅱ</t>
    <phoneticPr fontId="1"/>
  </si>
  <si>
    <t>※混合処理の場合は、それぞれの樹脂に按分して記入して下さい。</t>
    <rPh sb="1" eb="3">
      <t>コンゴウ</t>
    </rPh>
    <rPh sb="3" eb="5">
      <t>ショリ</t>
    </rPh>
    <rPh sb="6" eb="8">
      <t>バアイ</t>
    </rPh>
    <rPh sb="15" eb="17">
      <t>ジュシ</t>
    </rPh>
    <rPh sb="18" eb="20">
      <t>アンブン</t>
    </rPh>
    <rPh sb="22" eb="24">
      <t>キニュウ</t>
    </rPh>
    <rPh sb="26" eb="27">
      <t>クダ</t>
    </rPh>
    <phoneticPr fontId="1"/>
  </si>
  <si>
    <t>廃プラスチックから製造される製品樹脂名及び製品量の入力</t>
    <rPh sb="0" eb="1">
      <t>ハイ</t>
    </rPh>
    <rPh sb="9" eb="11">
      <t>セイゾウ</t>
    </rPh>
    <rPh sb="14" eb="16">
      <t>セイヒン</t>
    </rPh>
    <rPh sb="16" eb="18">
      <t>ジュシ</t>
    </rPh>
    <rPh sb="18" eb="19">
      <t>メイ</t>
    </rPh>
    <rPh sb="19" eb="20">
      <t>オヨ</t>
    </rPh>
    <rPh sb="21" eb="23">
      <t>セイヒン</t>
    </rPh>
    <rPh sb="23" eb="24">
      <t>リョウ</t>
    </rPh>
    <rPh sb="25" eb="27">
      <t>ニュウリョク</t>
    </rPh>
    <phoneticPr fontId="1"/>
  </si>
  <si>
    <t>Ⅰ</t>
    <phoneticPr fontId="1"/>
  </si>
  <si>
    <t>CO2削減量及び費用対効果の入力シート</t>
    <rPh sb="3" eb="5">
      <t>サクゲン</t>
    </rPh>
    <rPh sb="5" eb="6">
      <t>リョウ</t>
    </rPh>
    <rPh sb="6" eb="7">
      <t>オヨ</t>
    </rPh>
    <rPh sb="8" eb="13">
      <t>ヒヨウタイコウカ</t>
    </rPh>
    <rPh sb="14" eb="16">
      <t>ニュウリョク</t>
    </rPh>
    <phoneticPr fontId="1"/>
  </si>
  <si>
    <t>※足りない場合は表を追加して記入、印刷をお願いします。</t>
    <rPh sb="1" eb="2">
      <t>タ</t>
    </rPh>
    <rPh sb="5" eb="7">
      <t>バアイ</t>
    </rPh>
    <rPh sb="8" eb="9">
      <t>ヒョウ</t>
    </rPh>
    <rPh sb="10" eb="12">
      <t>ツイカ</t>
    </rPh>
    <rPh sb="14" eb="16">
      <t>キニュウ</t>
    </rPh>
    <rPh sb="17" eb="19">
      <t>インサツ</t>
    </rPh>
    <rPh sb="21" eb="22">
      <t>ネガ</t>
    </rPh>
    <phoneticPr fontId="1"/>
  </si>
  <si>
    <t>処理能力</t>
    <rPh sb="0" eb="2">
      <t>ショリ</t>
    </rPh>
    <rPh sb="2" eb="4">
      <t>ノウリョク</t>
    </rPh>
    <phoneticPr fontId="25"/>
  </si>
  <si>
    <t>定格容量</t>
    <rPh sb="0" eb="2">
      <t>テイカク</t>
    </rPh>
    <rPh sb="2" eb="4">
      <t>ヨウリョウ</t>
    </rPh>
    <phoneticPr fontId="1"/>
  </si>
  <si>
    <t>ﾒｰｶｰ</t>
    <phoneticPr fontId="25"/>
  </si>
  <si>
    <t>型式</t>
    <rPh sb="0" eb="2">
      <t>カタシキ</t>
    </rPh>
    <phoneticPr fontId="25"/>
  </si>
  <si>
    <t>既設設備の利用割合</t>
    <rPh sb="0" eb="2">
      <t>キセツ</t>
    </rPh>
    <rPh sb="2" eb="4">
      <t>セツビ</t>
    </rPh>
    <rPh sb="5" eb="7">
      <t>リヨウ</t>
    </rPh>
    <rPh sb="7" eb="9">
      <t>ワリアイ</t>
    </rPh>
    <phoneticPr fontId="1"/>
  </si>
  <si>
    <t>計画処理量</t>
    <rPh sb="0" eb="2">
      <t>ケイカク</t>
    </rPh>
    <rPh sb="2" eb="4">
      <t>ショリ</t>
    </rPh>
    <rPh sb="4" eb="5">
      <t>リョウ</t>
    </rPh>
    <phoneticPr fontId="1"/>
  </si>
  <si>
    <t>仕様 （処理能力を含む）</t>
    <rPh sb="0" eb="2">
      <t>シヨウ</t>
    </rPh>
    <rPh sb="4" eb="6">
      <t>ショリ</t>
    </rPh>
    <rPh sb="6" eb="8">
      <t>ノウリョク</t>
    </rPh>
    <rPh sb="9" eb="10">
      <t>フク</t>
    </rPh>
    <phoneticPr fontId="25"/>
  </si>
  <si>
    <t>既設</t>
    <rPh sb="0" eb="2">
      <t>キセツ</t>
    </rPh>
    <phoneticPr fontId="1"/>
  </si>
  <si>
    <t>インバータ</t>
    <phoneticPr fontId="1"/>
  </si>
  <si>
    <t>基数</t>
    <rPh sb="0" eb="2">
      <t>キスウ</t>
    </rPh>
    <phoneticPr fontId="25"/>
  </si>
  <si>
    <t>機能・目的</t>
    <rPh sb="0" eb="2">
      <t>キノウ</t>
    </rPh>
    <rPh sb="3" eb="5">
      <t>モクテキ</t>
    </rPh>
    <phoneticPr fontId="25"/>
  </si>
  <si>
    <t>設備機器一覧表</t>
    <rPh sb="0" eb="2">
      <t>セツビ</t>
    </rPh>
    <rPh sb="2" eb="4">
      <t>キキ</t>
    </rPh>
    <rPh sb="4" eb="6">
      <t>イチラン</t>
    </rPh>
    <rPh sb="6" eb="7">
      <t>ヒョウ</t>
    </rPh>
    <phoneticPr fontId="25"/>
  </si>
  <si>
    <t>（参考値）</t>
    <rPh sb="1" eb="3">
      <t>サンコウ</t>
    </rPh>
    <rPh sb="3" eb="4">
      <t>チ</t>
    </rPh>
    <phoneticPr fontId="1"/>
  </si>
  <si>
    <t>原料製造</t>
    <phoneticPr fontId="1"/>
  </si>
  <si>
    <t>二酸化炭素の排出量原単位　（t-CO2/t）</t>
    <rPh sb="0" eb="5">
      <t>ニサンカタンソ</t>
    </rPh>
    <rPh sb="6" eb="8">
      <t>ハイシュツ</t>
    </rPh>
    <rPh sb="8" eb="9">
      <t>リョウ</t>
    </rPh>
    <rPh sb="9" eb="12">
      <t>ゲンタンイ</t>
    </rPh>
    <phoneticPr fontId="1"/>
  </si>
  <si>
    <t>総排出量(t-CO2)</t>
    <rPh sb="0" eb="1">
      <t>ソウ</t>
    </rPh>
    <rPh sb="1" eb="3">
      <t>ハイシュツ</t>
    </rPh>
    <rPh sb="3" eb="4">
      <t>リョウ</t>
    </rPh>
    <phoneticPr fontId="1"/>
  </si>
  <si>
    <t>CO2排出量
（t-CO2)</t>
    <rPh sb="3" eb="6">
      <t>ハイシュツリョウ</t>
    </rPh>
    <phoneticPr fontId="1"/>
  </si>
  <si>
    <t>CO2排出量
(t-CO2/t)</t>
    <rPh sb="3" eb="5">
      <t>ハイシュツ</t>
    </rPh>
    <rPh sb="5" eb="6">
      <t>リョウ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</si>
  <si>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定格処理量(t/h)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（カタログ値等などによる
時間当たりの処理量）</t>
    </r>
    <rPh sb="0" eb="2">
      <t>テイカク</t>
    </rPh>
    <rPh sb="2" eb="4">
      <t>ショリ</t>
    </rPh>
    <rPh sb="4" eb="5">
      <t>リョウ</t>
    </rPh>
    <rPh sb="16" eb="17">
      <t>チ</t>
    </rPh>
    <rPh sb="17" eb="18">
      <t>トウ</t>
    </rPh>
    <rPh sb="24" eb="27">
      <t>ジカンア</t>
    </rPh>
    <rPh sb="30" eb="32">
      <t>ショリ</t>
    </rPh>
    <rPh sb="32" eb="33">
      <t>リョウ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</si>
  <si>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計画処理量(t/h)</t>
    </r>
    <r>
      <rPr>
        <sz val="11"/>
        <color theme="1"/>
        <rFont val="ＭＳ Ｐゴシック"/>
        <family val="2"/>
        <charset val="128"/>
        <scheme val="minor"/>
      </rPr>
      <t xml:space="preserve">
（上記の製品量に見合う時間当たりの処理量、実施計画書より転記）</t>
    </r>
    <rPh sb="0" eb="4">
      <t>ケイカクショリ</t>
    </rPh>
    <rPh sb="4" eb="5">
      <t>リョウ</t>
    </rPh>
    <rPh sb="12" eb="14">
      <t>ジョウキ</t>
    </rPh>
    <rPh sb="15" eb="17">
      <t>セイヒン</t>
    </rPh>
    <rPh sb="17" eb="18">
      <t>リョウ</t>
    </rPh>
    <rPh sb="19" eb="21">
      <t>ミア</t>
    </rPh>
    <rPh sb="22" eb="24">
      <t>ジカン</t>
    </rPh>
    <rPh sb="24" eb="25">
      <t>ア</t>
    </rPh>
    <rPh sb="28" eb="31">
      <t>ショリリョウ</t>
    </rPh>
    <rPh sb="32" eb="34">
      <t>ジッシ</t>
    </rPh>
    <rPh sb="34" eb="37">
      <t>ケイカクショ</t>
    </rPh>
    <rPh sb="39" eb="41">
      <t>テンキ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</si>
  <si>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電動機定格容量等(kW)</t>
    </r>
    <r>
      <rPr>
        <sz val="11"/>
        <color theme="1"/>
        <rFont val="ＭＳ Ｐゴシック"/>
        <family val="2"/>
        <charset val="128"/>
        <scheme val="minor"/>
      </rPr>
      <t xml:space="preserve">
（電動機及びヒーターなどの
合計値）</t>
    </r>
    <rPh sb="0" eb="3">
      <t>デンドウキ</t>
    </rPh>
    <rPh sb="3" eb="5">
      <t>テイカク</t>
    </rPh>
    <rPh sb="5" eb="7">
      <t>ヨウリョウ</t>
    </rPh>
    <rPh sb="7" eb="8">
      <t>トウ</t>
    </rPh>
    <rPh sb="14" eb="17">
      <t>デンドウキ</t>
    </rPh>
    <rPh sb="17" eb="18">
      <t>オヨ</t>
    </rPh>
    <rPh sb="27" eb="30">
      <t>ゴウケイチ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</si>
  <si>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再生素材名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（下記の枠においてプルダウンで選択して下さい）</t>
    </r>
    <rPh sb="0" eb="4">
      <t>サイセイソザイ</t>
    </rPh>
    <rPh sb="4" eb="5">
      <t>メイ</t>
    </rPh>
    <rPh sb="7" eb="9">
      <t>カキ</t>
    </rPh>
    <rPh sb="10" eb="11">
      <t>ワク</t>
    </rPh>
    <rPh sb="21" eb="23">
      <t>センタク</t>
    </rPh>
    <rPh sb="25" eb="26">
      <t>クダ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</si>
  <si>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増加量（トン／年）</t>
    </r>
    <r>
      <rPr>
        <sz val="11"/>
        <color theme="1"/>
        <rFont val="ＭＳ Ｐゴシック"/>
        <family val="2"/>
        <charset val="128"/>
        <scheme val="minor"/>
      </rPr>
      <t xml:space="preserve">
（年間増加量をトンで
数値を記入して下さい）</t>
    </r>
    <rPh sb="0" eb="2">
      <t>ゾウカ</t>
    </rPh>
    <rPh sb="2" eb="3">
      <t>リョウ</t>
    </rPh>
    <rPh sb="7" eb="8">
      <t>ネン</t>
    </rPh>
    <rPh sb="11" eb="13">
      <t>ネンカン</t>
    </rPh>
    <rPh sb="13" eb="15">
      <t>ゾウカ</t>
    </rPh>
    <rPh sb="15" eb="16">
      <t>リョウ</t>
    </rPh>
    <rPh sb="21" eb="23">
      <t>スウチ</t>
    </rPh>
    <rPh sb="24" eb="26">
      <t>キニュウ</t>
    </rPh>
    <rPh sb="28" eb="29">
      <t>クダ</t>
    </rPh>
    <phoneticPr fontId="1"/>
  </si>
  <si>
    <t>既設設備において、今回のリサイクル・リユースの割合を入れてください。</t>
    <rPh sb="0" eb="2">
      <t>キセツ</t>
    </rPh>
    <rPh sb="2" eb="4">
      <t>セツビ</t>
    </rPh>
    <rPh sb="9" eb="11">
      <t>コンカイ</t>
    </rPh>
    <rPh sb="23" eb="25">
      <t>ワリアイ</t>
    </rPh>
    <rPh sb="26" eb="27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</si>
</sst>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.000_);[Red]\(#,##0.000\)"/>
    <numFmt numFmtId="177" formatCode="#,##0.0_);[Red]\(#,##0.0\)"/>
    <numFmt numFmtId="178" formatCode="#,##0_ "/>
    <numFmt numFmtId="179" formatCode="0.0_ "/>
    <numFmt numFmtId="180" formatCode="0.00_ "/>
    <numFmt numFmtId="181" formatCode="#,###\ &quot;CO2-t/t&quot;"/>
    <numFmt numFmtId="182" formatCode="#,###\ \ &quot;円／CO2-t&quot;"/>
    <numFmt numFmtId="183" formatCode="#,###\ &quot;CO2-t&quot;"/>
    <numFmt numFmtId="184" formatCode="#,###&quot;円&quot;"/>
    <numFmt numFmtId="185" formatCode="#,##0.0&quot;ｋW&quot;"/>
    <numFmt numFmtId="186" formatCode="#,##0.00&quot;トン/ｈ&quot;"/>
    <numFmt numFmtId="187" formatCode="#,###&quot;トン&quot;"/>
    <numFmt numFmtId="188" formatCode="0.00_);[Red]\(0.00\)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ゴシック"/>
      <family val="3"/>
      <charset val="128"/>
    </font>
    <font>
      <sz val="10.5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Century"/>
      <family val="1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HGP創英ﾌﾟﾚｾﾞﾝｽEB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21" fillId="0" borderId="0">
      <alignment vertical="center"/>
    </xf>
    <xf numFmtId="0" fontId="21" fillId="0" borderId="0"/>
  </cellStyleXfs>
  <cellXfs count="183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178" fontId="0" fillId="0" borderId="1" xfId="0" applyNumberFormat="1" applyBorder="1">
      <alignment vertical="center"/>
    </xf>
    <xf numFmtId="177" fontId="0" fillId="0" borderId="1" xfId="0" applyNumberFormat="1" applyFill="1" applyBorder="1" applyAlignment="1">
      <alignment vertical="center"/>
    </xf>
    <xf numFmtId="179" fontId="0" fillId="0" borderId="1" xfId="0" applyNumberFormat="1" applyBorder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80" fontId="0" fillId="0" borderId="0" xfId="0" applyNumberFormat="1" applyBorder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justify" vertical="center"/>
    </xf>
    <xf numFmtId="178" fontId="8" fillId="0" borderId="0" xfId="0" applyNumberFormat="1" applyFont="1" applyBorder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180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right" vertical="center" inden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178" fontId="6" fillId="0" borderId="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0" xfId="0" applyFill="1" applyBorder="1" applyAlignment="1">
      <alignment horizontal="lef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2" xfId="0" applyNumberFormat="1" applyFont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right" vertical="center"/>
    </xf>
    <xf numFmtId="178" fontId="0" fillId="0" borderId="14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>
      <alignment vertical="center"/>
    </xf>
    <xf numFmtId="181" fontId="14" fillId="0" borderId="0" xfId="0" applyNumberFormat="1" applyFont="1" applyBorder="1" applyAlignment="1">
      <alignment horizontal="left" vertical="center" indent="1"/>
    </xf>
    <xf numFmtId="182" fontId="15" fillId="0" borderId="0" xfId="0" applyNumberFormat="1" applyFont="1" applyBorder="1" applyAlignment="1">
      <alignment vertical="center" wrapText="1"/>
    </xf>
    <xf numFmtId="182" fontId="14" fillId="0" borderId="1" xfId="0" applyNumberFormat="1" applyFont="1" applyBorder="1" applyAlignment="1">
      <alignment vertical="center" wrapText="1"/>
    </xf>
    <xf numFmtId="181" fontId="14" fillId="0" borderId="0" xfId="0" applyNumberFormat="1" applyFont="1" applyBorder="1" applyAlignment="1">
      <alignment horizontal="right" vertical="center" indent="1"/>
    </xf>
    <xf numFmtId="181" fontId="14" fillId="0" borderId="1" xfId="0" applyNumberFormat="1" applyFont="1" applyBorder="1" applyAlignment="1">
      <alignment horizontal="right" vertical="center" indent="1"/>
    </xf>
    <xf numFmtId="0" fontId="0" fillId="0" borderId="1" xfId="0" applyBorder="1" applyAlignment="1">
      <alignment vertical="center" wrapText="1"/>
    </xf>
    <xf numFmtId="183" fontId="14" fillId="0" borderId="1" xfId="0" applyNumberFormat="1" applyFont="1" applyBorder="1" applyAlignment="1">
      <alignment horizontal="right" vertical="center" indent="1"/>
    </xf>
    <xf numFmtId="184" fontId="16" fillId="0" borderId="1" xfId="0" applyNumberFormat="1" applyFont="1" applyBorder="1" applyAlignment="1" applyProtection="1">
      <alignment horizontal="center" vertical="center"/>
      <protection locked="0"/>
    </xf>
    <xf numFmtId="185" fontId="18" fillId="0" borderId="4" xfId="0" applyNumberFormat="1" applyFont="1" applyBorder="1" applyAlignment="1">
      <alignment horizontal="right" vertical="center" indent="1"/>
    </xf>
    <xf numFmtId="0" fontId="18" fillId="0" borderId="1" xfId="0" applyFont="1" applyBorder="1" applyAlignment="1">
      <alignment horizontal="center" vertical="center"/>
    </xf>
    <xf numFmtId="180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85" fontId="18" fillId="0" borderId="4" xfId="0" applyNumberFormat="1" applyFont="1" applyBorder="1" applyAlignment="1" applyProtection="1">
      <alignment horizontal="right" vertical="center" indent="1"/>
      <protection locked="0"/>
    </xf>
    <xf numFmtId="186" fontId="18" fillId="0" borderId="4" xfId="0" applyNumberFormat="1" applyFont="1" applyBorder="1" applyAlignment="1" applyProtection="1">
      <alignment horizontal="right" vertical="center" indent="1"/>
      <protection locked="0"/>
    </xf>
    <xf numFmtId="0" fontId="0" fillId="0" borderId="1" xfId="0" applyBorder="1" applyProtection="1">
      <alignment vertical="center"/>
      <protection locked="0"/>
    </xf>
    <xf numFmtId="180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85" fontId="18" fillId="0" borderId="1" xfId="0" applyNumberFormat="1" applyFont="1" applyBorder="1" applyAlignment="1" applyProtection="1">
      <alignment horizontal="right" vertical="center" indent="1"/>
      <protection locked="0"/>
    </xf>
    <xf numFmtId="186" fontId="18" fillId="0" borderId="1" xfId="0" applyNumberFormat="1" applyFont="1" applyBorder="1" applyAlignment="1" applyProtection="1">
      <alignment horizontal="right" vertical="center" indent="1"/>
      <protection locked="0"/>
    </xf>
    <xf numFmtId="180" fontId="0" fillId="0" borderId="18" xfId="0" applyNumberForma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19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187" fontId="18" fillId="0" borderId="1" xfId="0" applyNumberFormat="1" applyFont="1" applyBorder="1" applyAlignment="1">
      <alignment horizontal="right" vertical="center" indent="1"/>
    </xf>
    <xf numFmtId="187" fontId="18" fillId="0" borderId="1" xfId="0" applyNumberFormat="1" applyFont="1" applyBorder="1" applyAlignment="1" applyProtection="1">
      <alignment horizontal="right" vertical="center" indent="1"/>
      <protection locked="0"/>
    </xf>
    <xf numFmtId="187" fontId="18" fillId="0" borderId="4" xfId="0" applyNumberFormat="1" applyFont="1" applyBorder="1" applyAlignment="1" applyProtection="1">
      <alignment horizontal="right" vertical="center" indent="1"/>
      <protection locked="0"/>
    </xf>
    <xf numFmtId="0" fontId="21" fillId="0" borderId="0" xfId="1" applyFont="1">
      <alignment vertical="center"/>
    </xf>
    <xf numFmtId="0" fontId="21" fillId="0" borderId="0" xfId="1" applyFont="1" applyBorder="1">
      <alignment vertical="center"/>
    </xf>
    <xf numFmtId="0" fontId="21" fillId="0" borderId="1" xfId="1" applyFont="1" applyBorder="1">
      <alignment vertical="center"/>
    </xf>
    <xf numFmtId="179" fontId="21" fillId="0" borderId="1" xfId="1" applyNumberFormat="1" applyFont="1" applyBorder="1">
      <alignment vertical="center"/>
    </xf>
    <xf numFmtId="0" fontId="21" fillId="0" borderId="1" xfId="1" applyFont="1" applyBorder="1" applyAlignment="1">
      <alignment horizontal="center" vertical="center"/>
    </xf>
    <xf numFmtId="0" fontId="21" fillId="0" borderId="0" xfId="1" applyFont="1" applyFill="1" applyBorder="1">
      <alignment vertical="center"/>
    </xf>
    <xf numFmtId="0" fontId="22" fillId="0" borderId="1" xfId="1" applyFont="1" applyBorder="1" applyAlignment="1">
      <alignment horizontal="center" vertical="center"/>
    </xf>
    <xf numFmtId="0" fontId="22" fillId="0" borderId="1" xfId="1" applyFont="1" applyBorder="1">
      <alignment vertical="center"/>
    </xf>
    <xf numFmtId="0" fontId="23" fillId="2" borderId="0" xfId="1" applyFont="1" applyFill="1" applyBorder="1">
      <alignment vertical="center"/>
    </xf>
    <xf numFmtId="0" fontId="23" fillId="0" borderId="0" xfId="1" applyFont="1" applyFill="1" applyBorder="1">
      <alignment vertical="center"/>
    </xf>
    <xf numFmtId="0" fontId="23" fillId="0" borderId="0" xfId="1" applyFont="1" applyFill="1" applyBorder="1" applyAlignment="1">
      <alignment horizontal="center" vertical="center"/>
    </xf>
    <xf numFmtId="0" fontId="22" fillId="0" borderId="0" xfId="1" applyFont="1">
      <alignment vertical="center"/>
    </xf>
    <xf numFmtId="0" fontId="23" fillId="0" borderId="0" xfId="1" applyFont="1" applyBorder="1">
      <alignment vertical="center"/>
    </xf>
    <xf numFmtId="179" fontId="22" fillId="0" borderId="1" xfId="1" applyNumberFormat="1" applyFont="1" applyBorder="1" applyAlignment="1">
      <alignment horizontal="center" vertical="center"/>
    </xf>
    <xf numFmtId="0" fontId="23" fillId="0" borderId="0" xfId="2" applyFont="1" applyFill="1" applyBorder="1" applyAlignment="1">
      <alignment horizontal="left" vertical="center"/>
    </xf>
    <xf numFmtId="179" fontId="22" fillId="0" borderId="1" xfId="1" applyNumberFormat="1" applyFont="1" applyBorder="1">
      <alignment vertical="center"/>
    </xf>
    <xf numFmtId="0" fontId="24" fillId="0" borderId="0" xfId="1" applyFont="1" applyBorder="1" applyAlignment="1">
      <alignment horizontal="center" vertical="center" shrinkToFit="1"/>
    </xf>
    <xf numFmtId="0" fontId="24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horizontal="center" vertical="center" wrapText="1"/>
    </xf>
    <xf numFmtId="179" fontId="22" fillId="0" borderId="1" xfId="1" applyNumberFormat="1" applyFont="1" applyBorder="1" applyAlignment="1">
      <alignment horizontal="center" vertical="center" shrinkToFit="1"/>
    </xf>
    <xf numFmtId="0" fontId="22" fillId="0" borderId="1" xfId="1" applyFont="1" applyBorder="1" applyAlignment="1">
      <alignment horizontal="left" vertical="center"/>
    </xf>
    <xf numFmtId="0" fontId="22" fillId="0" borderId="1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88" fontId="2" fillId="0" borderId="1" xfId="0" applyNumberFormat="1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0" fontId="0" fillId="0" borderId="11" xfId="0" applyBorder="1">
      <alignment vertical="center"/>
    </xf>
    <xf numFmtId="0" fontId="13" fillId="0" borderId="9" xfId="0" applyFont="1" applyBorder="1">
      <alignment vertical="center"/>
    </xf>
    <xf numFmtId="0" fontId="0" fillId="0" borderId="21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0" borderId="9" xfId="0" applyFont="1" applyBorder="1" applyAlignment="1">
      <alignment horizontal="center" vertical="center" textRotation="255" wrapText="1"/>
    </xf>
    <xf numFmtId="0" fontId="12" fillId="0" borderId="8" xfId="0" applyFont="1" applyBorder="1" applyAlignment="1">
      <alignment horizontal="center" vertical="center" textRotation="255" wrapText="1"/>
    </xf>
    <xf numFmtId="0" fontId="12" fillId="0" borderId="20" xfId="0" applyFont="1" applyBorder="1" applyAlignment="1">
      <alignment horizontal="center" vertical="center" textRotation="255" wrapText="1"/>
    </xf>
    <xf numFmtId="0" fontId="12" fillId="0" borderId="19" xfId="0" applyFont="1" applyBorder="1" applyAlignment="1">
      <alignment horizontal="center" vertical="center" textRotation="255" wrapText="1"/>
    </xf>
    <xf numFmtId="0" fontId="12" fillId="0" borderId="6" xfId="0" applyFont="1" applyBorder="1" applyAlignment="1">
      <alignment horizontal="center" vertical="center" textRotation="255" wrapText="1"/>
    </xf>
    <xf numFmtId="0" fontId="12" fillId="0" borderId="5" xfId="0" applyFont="1" applyBorder="1" applyAlignment="1">
      <alignment horizontal="center" vertical="center" textRotation="255" wrapText="1"/>
    </xf>
    <xf numFmtId="0" fontId="11" fillId="0" borderId="7" xfId="0" applyFont="1" applyBorder="1" applyAlignment="1">
      <alignment horizontal="center" vertical="center" textRotation="255"/>
    </xf>
    <xf numFmtId="0" fontId="11" fillId="0" borderId="18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 textRotation="255"/>
    </xf>
    <xf numFmtId="180" fontId="6" fillId="0" borderId="4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4" xfId="0" applyNumberFormat="1" applyFont="1" applyBorder="1" applyAlignment="1">
      <alignment horizontal="right" vertical="center"/>
    </xf>
    <xf numFmtId="180" fontId="6" fillId="0" borderId="10" xfId="0" applyNumberFormat="1" applyFont="1" applyFill="1" applyBorder="1" applyAlignment="1">
      <alignment horizontal="center" vertical="center"/>
    </xf>
    <xf numFmtId="180" fontId="6" fillId="0" borderId="11" xfId="0" applyNumberFormat="1" applyFont="1" applyFill="1" applyBorder="1" applyAlignment="1">
      <alignment horizontal="center" vertical="center"/>
    </xf>
    <xf numFmtId="180" fontId="6" fillId="0" borderId="2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8" fillId="0" borderId="7" xfId="0" applyNumberFormat="1" applyFont="1" applyFill="1" applyBorder="1" applyAlignment="1">
      <alignment horizontal="right" vertical="center" indent="1"/>
    </xf>
    <xf numFmtId="178" fontId="8" fillId="0" borderId="4" xfId="0" applyNumberFormat="1" applyFont="1" applyFill="1" applyBorder="1" applyAlignment="1">
      <alignment horizontal="right" vertical="center" indent="1"/>
    </xf>
    <xf numFmtId="178" fontId="8" fillId="0" borderId="0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4" fillId="0" borderId="7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 shrinkToFit="1"/>
    </xf>
    <xf numFmtId="0" fontId="24" fillId="0" borderId="4" xfId="1" applyFont="1" applyBorder="1" applyAlignment="1">
      <alignment horizontal="center" vertical="center" shrinkToFit="1"/>
    </xf>
    <xf numFmtId="0" fontId="24" fillId="0" borderId="0" xfId="1" applyFont="1" applyBorder="1" applyAlignment="1">
      <alignment horizontal="center" vertical="center" shrinkToFit="1"/>
    </xf>
    <xf numFmtId="0" fontId="24" fillId="0" borderId="0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_主要機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G107"/>
  <sheetViews>
    <sheetView showGridLines="0" showZeros="0" tabSelected="1" topLeftCell="A8" zoomScale="70" zoomScaleNormal="70" workbookViewId="0">
      <selection activeCell="D27" sqref="D27:G27"/>
    </sheetView>
  </sheetViews>
  <sheetFormatPr defaultRowHeight="13.5"/>
  <cols>
    <col min="2" max="2" width="3.375" customWidth="1"/>
    <col min="3" max="3" width="3.75" customWidth="1"/>
    <col min="4" max="4" width="37.625" customWidth="1"/>
    <col min="5" max="5" width="23.5" customWidth="1"/>
    <col min="6" max="6" width="23.25" customWidth="1"/>
    <col min="7" max="7" width="23.5" customWidth="1"/>
    <col min="8" max="9" width="12.5" customWidth="1"/>
    <col min="10" max="10" width="4" customWidth="1"/>
    <col min="11" max="11" width="11.25" customWidth="1"/>
    <col min="12" max="12" width="30" customWidth="1"/>
    <col min="13" max="18" width="15.625" customWidth="1"/>
    <col min="19" max="21" width="10.625" customWidth="1"/>
    <col min="22" max="22" width="13.25" customWidth="1"/>
    <col min="23" max="26" width="15.625" customWidth="1"/>
    <col min="31" max="31" width="36.625" customWidth="1"/>
    <col min="32" max="32" width="16.875" customWidth="1"/>
    <col min="33" max="33" width="15.875" customWidth="1"/>
  </cols>
  <sheetData>
    <row r="2" spans="2:9" ht="54.75" customHeight="1">
      <c r="B2" s="59" t="s">
        <v>86</v>
      </c>
    </row>
    <row r="3" spans="2:9" ht="31.5" customHeight="1">
      <c r="B3" t="s">
        <v>85</v>
      </c>
      <c r="C3" t="s">
        <v>84</v>
      </c>
    </row>
    <row r="4" spans="2:9" ht="54.75" customHeight="1" thickBot="1">
      <c r="C4" s="85"/>
      <c r="D4" s="124" t="s">
        <v>109</v>
      </c>
      <c r="E4" s="125"/>
      <c r="F4" s="84" t="s">
        <v>110</v>
      </c>
    </row>
    <row r="5" spans="2:9" ht="30" customHeight="1" thickTop="1">
      <c r="C5" s="71"/>
      <c r="D5" s="126"/>
      <c r="E5" s="127"/>
      <c r="F5" s="88"/>
    </row>
    <row r="6" spans="2:9" ht="30" customHeight="1">
      <c r="C6" s="76"/>
      <c r="D6" s="128"/>
      <c r="E6" s="128"/>
      <c r="F6" s="87"/>
    </row>
    <row r="7" spans="2:9" ht="30" customHeight="1">
      <c r="C7" s="76"/>
      <c r="D7" s="128"/>
      <c r="E7" s="128"/>
      <c r="F7" s="87"/>
    </row>
    <row r="8" spans="2:9" ht="30" customHeight="1">
      <c r="C8" s="76"/>
      <c r="D8" s="128"/>
      <c r="E8" s="128"/>
      <c r="F8" s="87"/>
    </row>
    <row r="9" spans="2:9" ht="30" customHeight="1">
      <c r="C9" s="76"/>
      <c r="D9" s="128"/>
      <c r="E9" s="128"/>
      <c r="F9" s="87"/>
    </row>
    <row r="10" spans="2:9" ht="30" customHeight="1">
      <c r="C10" s="76"/>
      <c r="D10" s="128"/>
      <c r="E10" s="128"/>
      <c r="F10" s="87"/>
    </row>
    <row r="11" spans="2:9" ht="35.25" customHeight="1">
      <c r="C11" s="9"/>
      <c r="D11" s="129" t="s">
        <v>78</v>
      </c>
      <c r="E11" s="130"/>
      <c r="F11" s="86">
        <f>SUM(F5:F10)</f>
        <v>0</v>
      </c>
    </row>
    <row r="12" spans="2:9" ht="30.75" customHeight="1">
      <c r="D12" t="s">
        <v>83</v>
      </c>
    </row>
    <row r="13" spans="2:9" ht="31.5" customHeight="1"/>
    <row r="14" spans="2:9" ht="31.5" customHeight="1">
      <c r="B14" t="s">
        <v>82</v>
      </c>
      <c r="C14" t="s">
        <v>81</v>
      </c>
    </row>
    <row r="15" spans="2:9" ht="72.75" customHeight="1" thickBot="1">
      <c r="C15" s="85"/>
      <c r="D15" s="84" t="s">
        <v>80</v>
      </c>
      <c r="E15" s="84" t="s">
        <v>106</v>
      </c>
      <c r="F15" s="84" t="s">
        <v>107</v>
      </c>
      <c r="G15" s="84" t="s">
        <v>108</v>
      </c>
      <c r="H15" s="83" t="s">
        <v>79</v>
      </c>
      <c r="I15" s="83" t="s">
        <v>111</v>
      </c>
    </row>
    <row r="16" spans="2:9" ht="30" customHeight="1" thickTop="1">
      <c r="C16" s="82"/>
      <c r="D16" s="81"/>
      <c r="E16" s="78"/>
      <c r="F16" s="78"/>
      <c r="G16" s="77"/>
      <c r="H16" s="80"/>
      <c r="I16" s="79"/>
    </row>
    <row r="17" spans="2:25" ht="30" customHeight="1">
      <c r="C17" s="74"/>
      <c r="D17" s="74"/>
      <c r="E17" s="78"/>
      <c r="F17" s="78"/>
      <c r="G17" s="77"/>
      <c r="H17" s="76"/>
      <c r="I17" s="75"/>
    </row>
    <row r="18" spans="2:25" ht="30" customHeight="1">
      <c r="C18" s="74"/>
      <c r="D18" s="74"/>
      <c r="E18" s="78"/>
      <c r="F18" s="78"/>
      <c r="G18" s="77"/>
      <c r="H18" s="71"/>
      <c r="I18" s="70"/>
    </row>
    <row r="19" spans="2:25" ht="30" customHeight="1">
      <c r="C19" s="74"/>
      <c r="D19" s="74"/>
      <c r="E19" s="78"/>
      <c r="F19" s="78"/>
      <c r="G19" s="77"/>
      <c r="H19" s="71"/>
      <c r="I19" s="70"/>
    </row>
    <row r="20" spans="2:25" ht="30" customHeight="1">
      <c r="C20" s="74"/>
      <c r="D20" s="74"/>
      <c r="E20" s="78"/>
      <c r="F20" s="78"/>
      <c r="G20" s="77"/>
      <c r="H20" s="76"/>
      <c r="I20" s="75"/>
    </row>
    <row r="21" spans="2:25" ht="30" customHeight="1">
      <c r="C21" s="74"/>
      <c r="D21" s="74"/>
      <c r="E21" s="73"/>
      <c r="F21" s="73"/>
      <c r="G21" s="72"/>
      <c r="H21" s="71"/>
      <c r="I21" s="70"/>
    </row>
    <row r="22" spans="2:25" ht="30" customHeight="1">
      <c r="C22" s="74"/>
      <c r="D22" s="74"/>
      <c r="E22" s="73"/>
      <c r="F22" s="73"/>
      <c r="G22" s="72"/>
      <c r="H22" s="71"/>
      <c r="I22" s="70"/>
    </row>
    <row r="23" spans="2:25" ht="30" customHeight="1">
      <c r="C23" s="74"/>
      <c r="D23" s="74"/>
      <c r="E23" s="73"/>
      <c r="F23" s="73"/>
      <c r="G23" s="72"/>
      <c r="H23" s="71"/>
      <c r="I23" s="70"/>
    </row>
    <row r="24" spans="2:25" ht="30" customHeight="1">
      <c r="C24" s="74"/>
      <c r="D24" s="74"/>
      <c r="E24" s="73"/>
      <c r="F24" s="73"/>
      <c r="G24" s="72"/>
      <c r="H24" s="71"/>
      <c r="I24" s="70"/>
    </row>
    <row r="25" spans="2:25" ht="30" customHeight="1">
      <c r="C25" s="74"/>
      <c r="D25" s="74"/>
      <c r="E25" s="73"/>
      <c r="F25" s="73"/>
      <c r="G25" s="72"/>
      <c r="H25" s="71"/>
      <c r="I25" s="70"/>
    </row>
    <row r="26" spans="2:25" ht="35.25" customHeight="1">
      <c r="C26" s="9"/>
      <c r="D26" s="10" t="s">
        <v>78</v>
      </c>
      <c r="E26" s="69"/>
      <c r="F26" s="69"/>
      <c r="G26" s="68">
        <f>SUM(G16:G25)</f>
        <v>0</v>
      </c>
      <c r="H26" s="9"/>
      <c r="I26" s="9"/>
    </row>
    <row r="27" spans="2:25" ht="43.5" customHeight="1">
      <c r="D27" s="132" t="s">
        <v>77</v>
      </c>
      <c r="E27" s="132"/>
      <c r="F27" s="132"/>
      <c r="G27" s="132"/>
    </row>
    <row r="29" spans="2:25" ht="30.75" customHeight="1">
      <c r="B29" t="s">
        <v>76</v>
      </c>
      <c r="C29" t="s">
        <v>75</v>
      </c>
    </row>
    <row r="30" spans="2:25" ht="47.25" customHeight="1">
      <c r="C30" s="133" t="s">
        <v>74</v>
      </c>
      <c r="D30" s="130"/>
      <c r="E30" s="67"/>
    </row>
    <row r="31" spans="2:25" ht="30" customHeight="1">
      <c r="D31" t="s">
        <v>73</v>
      </c>
      <c r="U31" s="7"/>
      <c r="V31" s="7"/>
      <c r="W31" s="7"/>
      <c r="X31" s="7"/>
      <c r="Y31" s="7"/>
    </row>
    <row r="32" spans="2:25" ht="30" customHeight="1">
      <c r="U32" s="7"/>
      <c r="V32" s="7"/>
      <c r="W32" s="7"/>
      <c r="X32" s="7"/>
      <c r="Y32" s="7"/>
    </row>
    <row r="33" spans="2:26" ht="30" customHeight="1">
      <c r="B33" t="s">
        <v>72</v>
      </c>
      <c r="C33" t="s">
        <v>71</v>
      </c>
      <c r="U33" s="7"/>
      <c r="V33" s="7"/>
      <c r="W33" s="7"/>
      <c r="X33" s="7"/>
      <c r="Y33" s="7"/>
    </row>
    <row r="34" spans="2:26" ht="30" customHeight="1">
      <c r="C34">
        <v>1</v>
      </c>
      <c r="D34" t="s">
        <v>70</v>
      </c>
      <c r="U34" s="7"/>
      <c r="V34" s="7"/>
      <c r="W34" s="7"/>
      <c r="X34" s="7"/>
      <c r="Y34" s="7"/>
    </row>
    <row r="35" spans="2:26" ht="35.25" customHeight="1">
      <c r="D35" s="9" t="s">
        <v>69</v>
      </c>
      <c r="E35" s="66">
        <f>+Q73</f>
        <v>0</v>
      </c>
      <c r="U35" s="7"/>
      <c r="V35" s="7"/>
      <c r="W35" s="134"/>
      <c r="X35" s="134"/>
      <c r="Y35" s="7"/>
    </row>
    <row r="36" spans="2:26" ht="35.25" hidden="1" customHeight="1">
      <c r="D36" s="65" t="s">
        <v>68</v>
      </c>
      <c r="E36" s="64">
        <f>+U66</f>
        <v>0</v>
      </c>
      <c r="V36" s="35"/>
      <c r="W36" s="58"/>
      <c r="X36" s="35"/>
      <c r="Y36" s="7"/>
    </row>
    <row r="37" spans="2:26" ht="17.25" customHeight="1">
      <c r="D37" s="39"/>
      <c r="E37" s="63"/>
      <c r="V37" s="35"/>
      <c r="W37" s="58"/>
      <c r="X37" s="35"/>
      <c r="Y37" s="7"/>
    </row>
    <row r="38" spans="2:26" ht="30" customHeight="1">
      <c r="C38">
        <v>2</v>
      </c>
      <c r="D38" s="39" t="s">
        <v>67</v>
      </c>
      <c r="E38" s="63"/>
      <c r="V38" s="35"/>
      <c r="W38" s="58"/>
      <c r="X38" s="35"/>
      <c r="Y38" s="7"/>
    </row>
    <row r="39" spans="2:26" ht="35.25" customHeight="1">
      <c r="D39" s="9" t="s">
        <v>66</v>
      </c>
      <c r="E39" s="62" t="str">
        <f>IF(E30="","",ROUNDDOWN(E30/E35/9,0))</f>
        <v/>
      </c>
      <c r="V39" s="35"/>
      <c r="W39" s="58"/>
      <c r="X39" s="35"/>
      <c r="Y39" s="7"/>
    </row>
    <row r="40" spans="2:26" ht="35.25" hidden="1" customHeight="1">
      <c r="D40" s="61" t="e">
        <f>ROUNDDOWN(E30/E36/9,0)</f>
        <v>#DIV/0!</v>
      </c>
      <c r="E40" s="60" t="s">
        <v>65</v>
      </c>
      <c r="V40" s="35"/>
      <c r="W40" s="58"/>
      <c r="X40" s="35"/>
      <c r="Y40" s="7"/>
    </row>
    <row r="41" spans="2:26" ht="35.25" customHeight="1">
      <c r="D41" s="61"/>
      <c r="E41" s="60"/>
      <c r="J41" s="59" t="s">
        <v>64</v>
      </c>
      <c r="V41" s="35"/>
      <c r="W41" s="58"/>
      <c r="X41" s="35"/>
      <c r="Y41" s="7"/>
    </row>
    <row r="42" spans="2:26" ht="7.5" customHeight="1">
      <c r="D42" s="61"/>
      <c r="E42" s="60"/>
      <c r="J42" s="119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1"/>
      <c r="V42" s="113"/>
      <c r="W42" s="58"/>
      <c r="X42" s="113"/>
      <c r="Y42" s="7"/>
    </row>
    <row r="43" spans="2:26" ht="29.25" customHeight="1">
      <c r="J43" s="117"/>
      <c r="K43" s="118"/>
      <c r="L43" s="118"/>
      <c r="M43" s="135" t="s">
        <v>102</v>
      </c>
      <c r="N43" s="135"/>
      <c r="O43" s="135"/>
      <c r="P43" s="135"/>
      <c r="Q43" s="135"/>
      <c r="R43" s="135"/>
      <c r="S43" s="11"/>
      <c r="T43" s="122" t="s">
        <v>103</v>
      </c>
      <c r="U43" s="123"/>
      <c r="V43" s="27"/>
      <c r="W43" s="25"/>
      <c r="X43" s="25"/>
      <c r="Y43" s="7"/>
    </row>
    <row r="44" spans="2:26" ht="32.25" customHeight="1">
      <c r="J44" s="57"/>
      <c r="K44" s="56"/>
      <c r="L44" s="10" t="s">
        <v>63</v>
      </c>
      <c r="M44" s="10" t="s">
        <v>36</v>
      </c>
      <c r="N44" s="10" t="s">
        <v>62</v>
      </c>
      <c r="O44" s="23" t="s">
        <v>38</v>
      </c>
      <c r="P44" s="23" t="s">
        <v>37</v>
      </c>
      <c r="Q44" s="23" t="s">
        <v>36</v>
      </c>
      <c r="R44" s="10" t="s">
        <v>62</v>
      </c>
      <c r="S44" s="54" t="s">
        <v>61</v>
      </c>
      <c r="T44" s="54" t="s">
        <v>60</v>
      </c>
      <c r="U44" s="10" t="s">
        <v>59</v>
      </c>
      <c r="V44" s="27"/>
      <c r="W44" s="51" t="s">
        <v>36</v>
      </c>
      <c r="X44" s="52" t="s">
        <v>38</v>
      </c>
      <c r="Y44" s="23" t="s">
        <v>37</v>
      </c>
      <c r="Z44" s="52" t="s">
        <v>36</v>
      </c>
    </row>
    <row r="45" spans="2:26" ht="20.100000000000001" customHeight="1">
      <c r="J45" s="136" t="s">
        <v>58</v>
      </c>
      <c r="K45" s="137"/>
      <c r="L45" s="55">
        <f t="shared" ref="L45:L50" si="0">+D5</f>
        <v>0</v>
      </c>
      <c r="M45" s="10" t="str">
        <f t="shared" ref="M45:M50" si="1">IF(D5="","",0.016)</f>
        <v/>
      </c>
      <c r="N45" s="10" t="s">
        <v>57</v>
      </c>
      <c r="O45" s="23" t="str">
        <f>IF(C5="","",LOOKUP(C5,X$77:X$80,Y$77:Y$80))</f>
        <v/>
      </c>
      <c r="P45" s="10" t="s">
        <v>50</v>
      </c>
      <c r="Q45" s="10" t="str">
        <f t="shared" ref="Q45:Q50" si="2">IF(D5="","",0.016)</f>
        <v/>
      </c>
      <c r="R45" s="10" t="str">
        <f>IF(D5="","",VLOOKUP(L45,AE$94:AG$106,3))</f>
        <v/>
      </c>
      <c r="S45" s="54">
        <f t="shared" ref="S45:S62" si="3">SUM(M45:R45)</f>
        <v>0</v>
      </c>
      <c r="T45" s="12">
        <f t="shared" ref="T45:T50" si="4">+F5</f>
        <v>0</v>
      </c>
      <c r="U45" s="47">
        <f t="shared" ref="U45:U62" si="5">ROUNDDOWN(S45*T45,0)</f>
        <v>0</v>
      </c>
      <c r="V45" s="27"/>
      <c r="W45" s="33" t="str">
        <f>IF($D5="","",ROUNDDOWN(+M45*$T45,1))</f>
        <v/>
      </c>
      <c r="X45" s="33" t="str">
        <f t="shared" ref="X45:X50" si="6">IF($D5="","",ROUNDDOWN(+O45*$T45,1))</f>
        <v/>
      </c>
      <c r="Y45" s="31"/>
      <c r="Z45" s="33" t="str">
        <f t="shared" ref="Z45:Z50" si="7">IF($D5="","",ROUNDDOWN(+Q45*$T45,1))</f>
        <v/>
      </c>
    </row>
    <row r="46" spans="2:26" ht="20.100000000000001" customHeight="1">
      <c r="J46" s="138"/>
      <c r="K46" s="139"/>
      <c r="L46" s="55">
        <f t="shared" si="0"/>
        <v>0</v>
      </c>
      <c r="M46" s="10" t="str">
        <f t="shared" si="1"/>
        <v/>
      </c>
      <c r="N46" s="10" t="s">
        <v>56</v>
      </c>
      <c r="O46" s="23" t="str">
        <f t="shared" ref="O46:O50" si="8">IF(C6="","",LOOKUP(C6,X$77:X$80,Y$77:Y$80))</f>
        <v/>
      </c>
      <c r="P46" s="10" t="s">
        <v>30</v>
      </c>
      <c r="Q46" s="10" t="str">
        <f t="shared" si="2"/>
        <v/>
      </c>
      <c r="R46" s="114" t="str">
        <f t="shared" ref="R46:R49" si="9">IF(D6="","",VLOOKUP(L46,AE$94:AG$106,3))</f>
        <v/>
      </c>
      <c r="S46" s="54">
        <f t="shared" si="3"/>
        <v>0</v>
      </c>
      <c r="T46" s="12">
        <f t="shared" si="4"/>
        <v>0</v>
      </c>
      <c r="U46" s="47">
        <f t="shared" si="5"/>
        <v>0</v>
      </c>
      <c r="V46" s="27"/>
      <c r="W46" s="33" t="str">
        <f>IF(D6="","",ROUNDDOWN(+M46*$T46,1))</f>
        <v/>
      </c>
      <c r="X46" s="33" t="str">
        <f t="shared" si="6"/>
        <v/>
      </c>
      <c r="Y46" s="31"/>
      <c r="Z46" s="33" t="str">
        <f t="shared" si="7"/>
        <v/>
      </c>
    </row>
    <row r="47" spans="2:26" ht="20.100000000000001" customHeight="1">
      <c r="J47" s="138"/>
      <c r="K47" s="139"/>
      <c r="L47" s="55">
        <f t="shared" si="0"/>
        <v>0</v>
      </c>
      <c r="M47" s="10" t="str">
        <f t="shared" si="1"/>
        <v/>
      </c>
      <c r="N47" s="10" t="s">
        <v>53</v>
      </c>
      <c r="O47" s="23" t="str">
        <f t="shared" si="8"/>
        <v/>
      </c>
      <c r="P47" s="10" t="s">
        <v>55</v>
      </c>
      <c r="Q47" s="10" t="str">
        <f t="shared" si="2"/>
        <v/>
      </c>
      <c r="R47" s="114" t="str">
        <f t="shared" si="9"/>
        <v/>
      </c>
      <c r="S47" s="54">
        <f t="shared" si="3"/>
        <v>0</v>
      </c>
      <c r="T47" s="12">
        <f t="shared" si="4"/>
        <v>0</v>
      </c>
      <c r="U47" s="47">
        <f t="shared" si="5"/>
        <v>0</v>
      </c>
      <c r="V47" s="27"/>
      <c r="W47" s="33" t="str">
        <f>IF(D7="","",ROUNDDOWN(+M47*$T47,1))</f>
        <v/>
      </c>
      <c r="X47" s="33" t="str">
        <f t="shared" si="6"/>
        <v/>
      </c>
      <c r="Y47" s="7"/>
      <c r="Z47" s="33" t="str">
        <f t="shared" si="7"/>
        <v/>
      </c>
    </row>
    <row r="48" spans="2:26" ht="20.100000000000001" customHeight="1">
      <c r="J48" s="138"/>
      <c r="K48" s="139"/>
      <c r="L48" s="55">
        <f t="shared" si="0"/>
        <v>0</v>
      </c>
      <c r="M48" s="10" t="str">
        <f t="shared" si="1"/>
        <v/>
      </c>
      <c r="N48" s="10" t="s">
        <v>55</v>
      </c>
      <c r="O48" s="23" t="str">
        <f t="shared" si="8"/>
        <v/>
      </c>
      <c r="P48" s="10" t="s">
        <v>54</v>
      </c>
      <c r="Q48" s="10" t="str">
        <f t="shared" si="2"/>
        <v/>
      </c>
      <c r="R48" s="114" t="str">
        <f t="shared" si="9"/>
        <v/>
      </c>
      <c r="S48" s="54">
        <f t="shared" si="3"/>
        <v>0</v>
      </c>
      <c r="T48" s="12">
        <f t="shared" si="4"/>
        <v>0</v>
      </c>
      <c r="U48" s="47">
        <f t="shared" si="5"/>
        <v>0</v>
      </c>
      <c r="V48" s="27"/>
      <c r="W48" s="33" t="str">
        <f>IF(D8="","",ROUNDDOWN(+M48*$T48,1))</f>
        <v/>
      </c>
      <c r="X48" s="33" t="str">
        <f t="shared" si="6"/>
        <v/>
      </c>
      <c r="Y48" s="7"/>
      <c r="Z48" s="33" t="str">
        <f t="shared" si="7"/>
        <v/>
      </c>
    </row>
    <row r="49" spans="10:26" ht="20.100000000000001" customHeight="1">
      <c r="J49" s="138"/>
      <c r="K49" s="139"/>
      <c r="L49" s="55">
        <f t="shared" si="0"/>
        <v>0</v>
      </c>
      <c r="M49" s="10" t="str">
        <f t="shared" si="1"/>
        <v/>
      </c>
      <c r="N49" s="10" t="s">
        <v>30</v>
      </c>
      <c r="O49" s="23" t="str">
        <f t="shared" si="8"/>
        <v/>
      </c>
      <c r="P49" s="10" t="s">
        <v>50</v>
      </c>
      <c r="Q49" s="10" t="str">
        <f t="shared" si="2"/>
        <v/>
      </c>
      <c r="R49" s="114" t="str">
        <f t="shared" si="9"/>
        <v/>
      </c>
      <c r="S49" s="54">
        <f t="shared" si="3"/>
        <v>0</v>
      </c>
      <c r="T49" s="12">
        <f t="shared" si="4"/>
        <v>0</v>
      </c>
      <c r="U49" s="47">
        <f t="shared" si="5"/>
        <v>0</v>
      </c>
      <c r="V49" s="27"/>
      <c r="W49" s="33" t="str">
        <f>IF(D9="","",ROUNDDOWN(+M49*$T49,1))</f>
        <v/>
      </c>
      <c r="X49" s="33" t="str">
        <f t="shared" si="6"/>
        <v/>
      </c>
      <c r="Y49" s="7"/>
      <c r="Z49" s="33" t="str">
        <f t="shared" si="7"/>
        <v/>
      </c>
    </row>
    <row r="50" spans="10:26" ht="20.100000000000001" customHeight="1">
      <c r="J50" s="140"/>
      <c r="K50" s="141"/>
      <c r="L50" s="55">
        <f t="shared" si="0"/>
        <v>0</v>
      </c>
      <c r="M50" s="10" t="str">
        <f t="shared" si="1"/>
        <v/>
      </c>
      <c r="N50" s="10" t="s">
        <v>48</v>
      </c>
      <c r="O50" s="23" t="str">
        <f t="shared" si="8"/>
        <v/>
      </c>
      <c r="P50" s="10" t="s">
        <v>53</v>
      </c>
      <c r="Q50" s="10" t="str">
        <f t="shared" si="2"/>
        <v/>
      </c>
      <c r="R50" s="114" t="str">
        <f>IF(D10="","",VLOOKUP(L50,AE$94:AG$106,3))</f>
        <v/>
      </c>
      <c r="S50" s="54">
        <f t="shared" si="3"/>
        <v>0</v>
      </c>
      <c r="T50" s="12">
        <f t="shared" si="4"/>
        <v>0</v>
      </c>
      <c r="U50" s="47">
        <f t="shared" si="5"/>
        <v>0</v>
      </c>
      <c r="V50" s="27"/>
      <c r="W50" s="33" t="str">
        <f>IF(D10="","",ROUNDDOWN(+M50*$T50,1))</f>
        <v/>
      </c>
      <c r="X50" s="33" t="str">
        <f t="shared" si="6"/>
        <v/>
      </c>
      <c r="Y50" s="7"/>
      <c r="Z50" s="33" t="str">
        <f t="shared" si="7"/>
        <v/>
      </c>
    </row>
    <row r="51" spans="10:26" ht="20.100000000000001" customHeight="1">
      <c r="J51" s="142" t="s">
        <v>52</v>
      </c>
      <c r="K51" s="142" t="s">
        <v>51</v>
      </c>
      <c r="L51" s="55">
        <f t="shared" ref="L51:L56" si="10">+D5</f>
        <v>0</v>
      </c>
      <c r="M51" s="10" t="str">
        <f t="shared" ref="M51:M56" si="11">IF(D5="","",0.016)</f>
        <v/>
      </c>
      <c r="N51" s="10" t="str">
        <f>IF(D5="","",VLOOKUP(+L51,AE$94:AG$106,3))</f>
        <v/>
      </c>
      <c r="O51" s="10" t="s">
        <v>48</v>
      </c>
      <c r="P51" s="10" t="s">
        <v>30</v>
      </c>
      <c r="Q51" s="10" t="s">
        <v>48</v>
      </c>
      <c r="R51" s="10" t="s">
        <v>50</v>
      </c>
      <c r="S51" s="54">
        <f t="shared" si="3"/>
        <v>0</v>
      </c>
      <c r="T51" s="12">
        <f t="shared" ref="T51:T56" si="12">+F5</f>
        <v>0</v>
      </c>
      <c r="U51" s="47">
        <f t="shared" si="5"/>
        <v>0</v>
      </c>
      <c r="V51" s="27"/>
      <c r="W51" s="33" t="str">
        <f t="shared" ref="W51:W56" si="13">IF($D5="","",ROUNDDOWN(+M51*$T51,1))</f>
        <v/>
      </c>
      <c r="X51" s="25"/>
    </row>
    <row r="52" spans="10:26" ht="20.100000000000001" customHeight="1">
      <c r="J52" s="143"/>
      <c r="K52" s="143"/>
      <c r="L52" s="55">
        <f t="shared" si="10"/>
        <v>0</v>
      </c>
      <c r="M52" s="10" t="str">
        <f t="shared" si="11"/>
        <v/>
      </c>
      <c r="N52" s="114" t="str">
        <f t="shared" ref="N52:N56" si="14">IF(D6="","",VLOOKUP(+L52,AE$94:AG$106,3))</f>
        <v/>
      </c>
      <c r="O52" s="10" t="s">
        <v>30</v>
      </c>
      <c r="P52" s="10" t="s">
        <v>30</v>
      </c>
      <c r="Q52" s="10" t="s">
        <v>30</v>
      </c>
      <c r="R52" s="10" t="s">
        <v>30</v>
      </c>
      <c r="S52" s="54">
        <f t="shared" si="3"/>
        <v>0</v>
      </c>
      <c r="T52" s="12">
        <f t="shared" si="12"/>
        <v>0</v>
      </c>
      <c r="U52" s="47">
        <f t="shared" si="5"/>
        <v>0</v>
      </c>
      <c r="V52" s="27"/>
      <c r="W52" s="33" t="str">
        <f t="shared" si="13"/>
        <v/>
      </c>
      <c r="X52" s="25"/>
    </row>
    <row r="53" spans="10:26" ht="20.100000000000001" customHeight="1">
      <c r="J53" s="143"/>
      <c r="K53" s="143"/>
      <c r="L53" s="55">
        <f t="shared" si="10"/>
        <v>0</v>
      </c>
      <c r="M53" s="10" t="str">
        <f t="shared" si="11"/>
        <v/>
      </c>
      <c r="N53" s="114" t="str">
        <f t="shared" si="14"/>
        <v/>
      </c>
      <c r="O53" s="10" t="s">
        <v>30</v>
      </c>
      <c r="P53" s="10" t="s">
        <v>30</v>
      </c>
      <c r="Q53" s="10" t="s">
        <v>30</v>
      </c>
      <c r="R53" s="10" t="s">
        <v>30</v>
      </c>
      <c r="S53" s="54">
        <f t="shared" si="3"/>
        <v>0</v>
      </c>
      <c r="T53" s="12">
        <f t="shared" si="12"/>
        <v>0</v>
      </c>
      <c r="U53" s="47">
        <f t="shared" si="5"/>
        <v>0</v>
      </c>
      <c r="V53" s="27"/>
      <c r="W53" s="33" t="str">
        <f t="shared" si="13"/>
        <v/>
      </c>
      <c r="X53" s="25"/>
    </row>
    <row r="54" spans="10:26" ht="20.100000000000001" customHeight="1">
      <c r="J54" s="143"/>
      <c r="K54" s="143"/>
      <c r="L54" s="55">
        <f t="shared" si="10"/>
        <v>0</v>
      </c>
      <c r="M54" s="10" t="str">
        <f t="shared" si="11"/>
        <v/>
      </c>
      <c r="N54" s="114" t="str">
        <f t="shared" si="14"/>
        <v/>
      </c>
      <c r="O54" s="10" t="s">
        <v>30</v>
      </c>
      <c r="P54" s="10" t="s">
        <v>47</v>
      </c>
      <c r="Q54" s="10" t="s">
        <v>30</v>
      </c>
      <c r="R54" s="10" t="s">
        <v>30</v>
      </c>
      <c r="S54" s="54">
        <f t="shared" si="3"/>
        <v>0</v>
      </c>
      <c r="T54" s="12">
        <f t="shared" si="12"/>
        <v>0</v>
      </c>
      <c r="U54" s="47">
        <f t="shared" si="5"/>
        <v>0</v>
      </c>
      <c r="V54" s="27"/>
      <c r="W54" s="33" t="str">
        <f t="shared" si="13"/>
        <v/>
      </c>
      <c r="X54" s="25"/>
    </row>
    <row r="55" spans="10:26" ht="20.100000000000001" customHeight="1">
      <c r="J55" s="143"/>
      <c r="K55" s="143"/>
      <c r="L55" s="55">
        <f t="shared" si="10"/>
        <v>0</v>
      </c>
      <c r="M55" s="10" t="str">
        <f t="shared" si="11"/>
        <v/>
      </c>
      <c r="N55" s="114" t="str">
        <f t="shared" si="14"/>
        <v/>
      </c>
      <c r="O55" s="10" t="s">
        <v>30</v>
      </c>
      <c r="P55" s="10" t="s">
        <v>30</v>
      </c>
      <c r="Q55" s="10" t="s">
        <v>30</v>
      </c>
      <c r="R55" s="10" t="s">
        <v>46</v>
      </c>
      <c r="S55" s="54">
        <f t="shared" si="3"/>
        <v>0</v>
      </c>
      <c r="T55" s="12">
        <f t="shared" si="12"/>
        <v>0</v>
      </c>
      <c r="U55" s="47">
        <f t="shared" si="5"/>
        <v>0</v>
      </c>
      <c r="V55" s="27"/>
      <c r="W55" s="33" t="str">
        <f t="shared" si="13"/>
        <v/>
      </c>
      <c r="X55" s="25"/>
    </row>
    <row r="56" spans="10:26" ht="20.100000000000001" customHeight="1">
      <c r="J56" s="143"/>
      <c r="K56" s="145"/>
      <c r="L56" s="55">
        <f t="shared" si="10"/>
        <v>0</v>
      </c>
      <c r="M56" s="10" t="str">
        <f t="shared" si="11"/>
        <v/>
      </c>
      <c r="N56" s="114" t="str">
        <f t="shared" si="14"/>
        <v/>
      </c>
      <c r="O56" s="10" t="s">
        <v>30</v>
      </c>
      <c r="P56" s="10" t="s">
        <v>47</v>
      </c>
      <c r="Q56" s="10" t="s">
        <v>47</v>
      </c>
      <c r="R56" s="10" t="s">
        <v>30</v>
      </c>
      <c r="S56" s="54">
        <f t="shared" si="3"/>
        <v>0</v>
      </c>
      <c r="T56" s="12">
        <f t="shared" si="12"/>
        <v>0</v>
      </c>
      <c r="U56" s="47">
        <f t="shared" si="5"/>
        <v>0</v>
      </c>
      <c r="V56" s="27"/>
      <c r="W56" s="33" t="str">
        <f t="shared" si="13"/>
        <v/>
      </c>
      <c r="X56" s="25"/>
    </row>
    <row r="57" spans="10:26" ht="20.100000000000001" customHeight="1">
      <c r="J57" s="143"/>
      <c r="K57" s="142" t="s">
        <v>49</v>
      </c>
      <c r="L57" s="55">
        <f t="shared" ref="L57:L62" si="15">+D5</f>
        <v>0</v>
      </c>
      <c r="M57" s="10" t="s">
        <v>30</v>
      </c>
      <c r="N57" s="10" t="s">
        <v>30</v>
      </c>
      <c r="O57" s="10" t="s">
        <v>47</v>
      </c>
      <c r="P57" s="23" t="str">
        <f>IF(D5="","",VLOOKUP(L57,AE$94:AG$106,2))</f>
        <v/>
      </c>
      <c r="Q57" s="10" t="str">
        <f t="shared" ref="Q57:Q62" si="16">IF(D5="","",0.016)</f>
        <v/>
      </c>
      <c r="R57" s="10" t="str">
        <f>IF(D5="","",VLOOKUP(L57,AE$94:AG$106,3))</f>
        <v/>
      </c>
      <c r="S57" s="54">
        <f t="shared" si="3"/>
        <v>0</v>
      </c>
      <c r="T57" s="12">
        <f t="shared" ref="T57:T62" si="17">+F5</f>
        <v>0</v>
      </c>
      <c r="U57" s="47">
        <f t="shared" si="5"/>
        <v>0</v>
      </c>
      <c r="V57" s="27"/>
      <c r="W57" s="25"/>
      <c r="X57" s="25"/>
      <c r="Y57" s="33" t="str">
        <f t="shared" ref="Y57:Z62" si="18">IF($D5="","",ROUNDDOWN(+P57*$T57,1))</f>
        <v/>
      </c>
      <c r="Z57" s="33" t="str">
        <f t="shared" si="18"/>
        <v/>
      </c>
    </row>
    <row r="58" spans="10:26" ht="20.100000000000001" customHeight="1">
      <c r="J58" s="143"/>
      <c r="K58" s="143"/>
      <c r="L58" s="55">
        <f t="shared" si="15"/>
        <v>0</v>
      </c>
      <c r="M58" s="10" t="s">
        <v>47</v>
      </c>
      <c r="N58" s="10" t="s">
        <v>30</v>
      </c>
      <c r="O58" s="10" t="s">
        <v>30</v>
      </c>
      <c r="P58" s="23" t="str">
        <f t="shared" ref="P58:P62" si="19">IF(D6="","",VLOOKUP(L58,AE$94:AG$106,2))</f>
        <v/>
      </c>
      <c r="Q58" s="10" t="str">
        <f t="shared" si="16"/>
        <v/>
      </c>
      <c r="R58" s="114" t="str">
        <f t="shared" ref="R58:R62" si="20">IF(D6="","",VLOOKUP(L58,AE$94:AG$106,3))</f>
        <v/>
      </c>
      <c r="S58" s="54">
        <f t="shared" si="3"/>
        <v>0</v>
      </c>
      <c r="T58" s="12">
        <f t="shared" si="17"/>
        <v>0</v>
      </c>
      <c r="U58" s="47">
        <f t="shared" si="5"/>
        <v>0</v>
      </c>
      <c r="V58" s="27"/>
      <c r="W58" s="25"/>
      <c r="X58" s="25"/>
      <c r="Y58" s="33" t="str">
        <f t="shared" si="18"/>
        <v/>
      </c>
      <c r="Z58" s="33" t="str">
        <f t="shared" si="18"/>
        <v/>
      </c>
    </row>
    <row r="59" spans="10:26" ht="20.100000000000001" customHeight="1">
      <c r="J59" s="143"/>
      <c r="K59" s="143"/>
      <c r="L59" s="55">
        <f t="shared" si="15"/>
        <v>0</v>
      </c>
      <c r="M59" s="10" t="s">
        <v>30</v>
      </c>
      <c r="N59" s="10" t="s">
        <v>30</v>
      </c>
      <c r="O59" s="10" t="s">
        <v>47</v>
      </c>
      <c r="P59" s="23" t="str">
        <f t="shared" si="19"/>
        <v/>
      </c>
      <c r="Q59" s="10" t="str">
        <f t="shared" si="16"/>
        <v/>
      </c>
      <c r="R59" s="114" t="str">
        <f t="shared" si="20"/>
        <v/>
      </c>
      <c r="S59" s="54">
        <f t="shared" si="3"/>
        <v>0</v>
      </c>
      <c r="T59" s="12">
        <f t="shared" si="17"/>
        <v>0</v>
      </c>
      <c r="U59" s="47">
        <f t="shared" si="5"/>
        <v>0</v>
      </c>
      <c r="V59" s="27"/>
      <c r="W59" s="25"/>
      <c r="X59" s="25"/>
      <c r="Y59" s="33" t="str">
        <f t="shared" si="18"/>
        <v/>
      </c>
      <c r="Z59" s="33" t="str">
        <f t="shared" si="18"/>
        <v/>
      </c>
    </row>
    <row r="60" spans="10:26" ht="20.100000000000001" customHeight="1">
      <c r="J60" s="143"/>
      <c r="K60" s="143"/>
      <c r="L60" s="55">
        <f t="shared" si="15"/>
        <v>0</v>
      </c>
      <c r="M60" s="10" t="s">
        <v>30</v>
      </c>
      <c r="N60" s="10" t="s">
        <v>30</v>
      </c>
      <c r="O60" s="10" t="s">
        <v>48</v>
      </c>
      <c r="P60" s="23" t="str">
        <f t="shared" si="19"/>
        <v/>
      </c>
      <c r="Q60" s="10" t="str">
        <f t="shared" si="16"/>
        <v/>
      </c>
      <c r="R60" s="114" t="str">
        <f t="shared" si="20"/>
        <v/>
      </c>
      <c r="S60" s="54">
        <f t="shared" si="3"/>
        <v>0</v>
      </c>
      <c r="T60" s="12">
        <f t="shared" si="17"/>
        <v>0</v>
      </c>
      <c r="U60" s="47">
        <f t="shared" si="5"/>
        <v>0</v>
      </c>
      <c r="V60" s="27"/>
      <c r="W60" s="25"/>
      <c r="X60" s="25"/>
      <c r="Y60" s="33" t="str">
        <f t="shared" si="18"/>
        <v/>
      </c>
      <c r="Z60" s="33" t="str">
        <f t="shared" si="18"/>
        <v/>
      </c>
    </row>
    <row r="61" spans="10:26" ht="20.100000000000001" customHeight="1">
      <c r="J61" s="143"/>
      <c r="K61" s="143"/>
      <c r="L61" s="55">
        <f t="shared" si="15"/>
        <v>0</v>
      </c>
      <c r="M61" s="10" t="s">
        <v>30</v>
      </c>
      <c r="N61" s="10" t="s">
        <v>47</v>
      </c>
      <c r="O61" s="10" t="s">
        <v>46</v>
      </c>
      <c r="P61" s="23" t="str">
        <f t="shared" si="19"/>
        <v/>
      </c>
      <c r="Q61" s="10" t="str">
        <f t="shared" si="16"/>
        <v/>
      </c>
      <c r="R61" s="114" t="str">
        <f t="shared" si="20"/>
        <v/>
      </c>
      <c r="S61" s="54">
        <f t="shared" si="3"/>
        <v>0</v>
      </c>
      <c r="T61" s="12">
        <f t="shared" si="17"/>
        <v>0</v>
      </c>
      <c r="U61" s="47">
        <f t="shared" si="5"/>
        <v>0</v>
      </c>
      <c r="V61" s="27"/>
      <c r="W61" s="25"/>
      <c r="X61" s="25"/>
      <c r="Y61" s="33" t="str">
        <f t="shared" si="18"/>
        <v/>
      </c>
      <c r="Z61" s="33" t="str">
        <f t="shared" si="18"/>
        <v/>
      </c>
    </row>
    <row r="62" spans="10:26" ht="20.100000000000001" customHeight="1" thickBot="1">
      <c r="J62" s="144"/>
      <c r="K62" s="144"/>
      <c r="L62" s="53">
        <f t="shared" si="15"/>
        <v>0</v>
      </c>
      <c r="M62" s="51" t="s">
        <v>46</v>
      </c>
      <c r="N62" s="51" t="s">
        <v>30</v>
      </c>
      <c r="O62" s="51" t="s">
        <v>30</v>
      </c>
      <c r="P62" s="23" t="str">
        <f t="shared" si="19"/>
        <v/>
      </c>
      <c r="Q62" s="51" t="str">
        <f t="shared" si="16"/>
        <v/>
      </c>
      <c r="R62" s="50" t="str">
        <f t="shared" si="20"/>
        <v/>
      </c>
      <c r="S62" s="49">
        <f t="shared" si="3"/>
        <v>0</v>
      </c>
      <c r="T62" s="48">
        <f t="shared" si="17"/>
        <v>0</v>
      </c>
      <c r="U62" s="47">
        <f t="shared" si="5"/>
        <v>0</v>
      </c>
      <c r="V62" s="27"/>
      <c r="W62" s="25"/>
      <c r="X62" s="25"/>
      <c r="Y62" s="33" t="str">
        <f t="shared" si="18"/>
        <v/>
      </c>
      <c r="Z62" s="33" t="str">
        <f t="shared" si="18"/>
        <v/>
      </c>
    </row>
    <row r="63" spans="10:26" ht="20.100000000000001" customHeight="1" thickTop="1">
      <c r="J63" s="134"/>
      <c r="K63" s="134"/>
      <c r="L63" s="34"/>
      <c r="M63" s="46"/>
      <c r="N63" s="46"/>
      <c r="O63" s="46"/>
      <c r="P63" s="46"/>
      <c r="Q63" s="45" t="s">
        <v>35</v>
      </c>
      <c r="R63" s="146" t="s">
        <v>45</v>
      </c>
      <c r="S63" s="146"/>
      <c r="T63" s="146"/>
      <c r="U63" s="44">
        <f>SUM(U45:U50)</f>
        <v>0</v>
      </c>
      <c r="V63" s="27"/>
      <c r="W63" s="25"/>
      <c r="X63" s="25"/>
      <c r="Y63" s="7"/>
    </row>
    <row r="64" spans="10:26" ht="20.100000000000001" customHeight="1">
      <c r="J64" s="134"/>
      <c r="K64" s="134"/>
      <c r="L64" s="147" t="s">
        <v>44</v>
      </c>
      <c r="M64" s="148"/>
      <c r="N64" s="148"/>
      <c r="O64" s="148"/>
      <c r="P64" s="31"/>
      <c r="Q64" s="149" t="s">
        <v>43</v>
      </c>
      <c r="R64" s="151" t="s">
        <v>42</v>
      </c>
      <c r="S64" s="151"/>
      <c r="T64" s="151"/>
      <c r="U64" s="152">
        <f>SUM(U51:U62)</f>
        <v>0</v>
      </c>
      <c r="V64" s="27"/>
      <c r="W64" s="25"/>
      <c r="X64" s="25"/>
      <c r="Y64" s="7"/>
    </row>
    <row r="65" spans="10:25" ht="20.100000000000001" customHeight="1">
      <c r="J65" s="134"/>
      <c r="K65" s="134"/>
      <c r="L65" s="148"/>
      <c r="M65" s="148"/>
      <c r="N65" s="148"/>
      <c r="O65" s="148"/>
      <c r="P65" s="31"/>
      <c r="Q65" s="150"/>
      <c r="R65" s="151" t="s">
        <v>41</v>
      </c>
      <c r="S65" s="151"/>
      <c r="T65" s="151"/>
      <c r="U65" s="153"/>
      <c r="V65" s="27"/>
      <c r="W65" s="25"/>
      <c r="X65" s="25"/>
      <c r="Y65" s="7"/>
    </row>
    <row r="66" spans="10:25" ht="20.100000000000001" customHeight="1">
      <c r="J66" s="35"/>
      <c r="K66" s="35"/>
      <c r="L66" s="148"/>
      <c r="M66" s="148"/>
      <c r="N66" s="148"/>
      <c r="O66" s="148"/>
      <c r="P66" s="31"/>
      <c r="Q66" s="154" t="s">
        <v>40</v>
      </c>
      <c r="R66" s="155"/>
      <c r="S66" s="155"/>
      <c r="T66" s="156"/>
      <c r="U66" s="43">
        <f>+U64-U63</f>
        <v>0</v>
      </c>
      <c r="V66" s="27"/>
      <c r="W66" s="25"/>
      <c r="X66" s="25"/>
      <c r="Y66" s="7"/>
    </row>
    <row r="67" spans="10:25" ht="23.25" customHeight="1">
      <c r="P67" s="39"/>
      <c r="Q67" s="42"/>
      <c r="S67" s="39"/>
      <c r="T67" s="39"/>
      <c r="U67" s="115" t="s">
        <v>100</v>
      </c>
      <c r="V67" s="27"/>
      <c r="W67" s="25"/>
      <c r="X67" s="25"/>
      <c r="Y67" s="7"/>
    </row>
    <row r="68" spans="10:25" ht="23.25" customHeight="1">
      <c r="J68" t="s">
        <v>39</v>
      </c>
      <c r="P68" s="39"/>
      <c r="Q68" s="42"/>
      <c r="S68" s="39"/>
      <c r="T68" s="39"/>
      <c r="U68" s="39"/>
      <c r="V68" s="27"/>
      <c r="W68" s="25"/>
      <c r="X68" s="25"/>
      <c r="Y68" s="7"/>
    </row>
    <row r="69" spans="10:25" ht="31.5" customHeight="1">
      <c r="J69" s="41"/>
      <c r="K69" s="11"/>
      <c r="L69" s="9"/>
      <c r="M69" s="10" t="s">
        <v>36</v>
      </c>
      <c r="N69" s="23" t="s">
        <v>38</v>
      </c>
      <c r="O69" s="23" t="s">
        <v>37</v>
      </c>
      <c r="P69" s="23" t="s">
        <v>36</v>
      </c>
      <c r="Q69" s="40" t="s">
        <v>104</v>
      </c>
      <c r="R69" s="7"/>
      <c r="S69" s="39"/>
      <c r="T69" s="39"/>
      <c r="U69" s="39"/>
      <c r="V69" s="27"/>
      <c r="W69" s="25"/>
      <c r="X69" s="25"/>
      <c r="Y69" s="7"/>
    </row>
    <row r="70" spans="10:25" ht="19.5" customHeight="1">
      <c r="J70" s="122" t="s">
        <v>35</v>
      </c>
      <c r="K70" s="123"/>
      <c r="L70" s="38" t="s">
        <v>34</v>
      </c>
      <c r="M70" s="33">
        <f>SUM(W45:W50)</f>
        <v>0</v>
      </c>
      <c r="N70" s="37">
        <f>SUM(X45:X50)</f>
        <v>0</v>
      </c>
      <c r="O70" s="33" t="s">
        <v>30</v>
      </c>
      <c r="P70" s="10">
        <f>SUM(Z45:Z50)</f>
        <v>0</v>
      </c>
      <c r="Q70" s="32">
        <f>ROUNDDOWN(SUM(M70:P70),0)</f>
        <v>0</v>
      </c>
      <c r="R70" s="31"/>
      <c r="S70" s="30"/>
      <c r="T70" s="29"/>
      <c r="U70" s="28"/>
      <c r="V70" s="27"/>
      <c r="W70" s="25"/>
      <c r="X70" s="25"/>
      <c r="Y70" s="7"/>
    </row>
    <row r="71" spans="10:25" ht="19.5" customHeight="1">
      <c r="J71" s="157" t="s">
        <v>33</v>
      </c>
      <c r="K71" s="158"/>
      <c r="L71" s="36" t="s">
        <v>32</v>
      </c>
      <c r="M71" s="33">
        <f>SUM(W51:W56)</f>
        <v>0</v>
      </c>
      <c r="N71" s="33" t="s">
        <v>30</v>
      </c>
      <c r="O71" s="33" t="s">
        <v>30</v>
      </c>
      <c r="P71" s="33" t="s">
        <v>30</v>
      </c>
      <c r="Q71" s="159">
        <f>ROUNDDOWN(SUM(M71:P71)+SUM(M72:P72),0)</f>
        <v>0</v>
      </c>
      <c r="R71" s="31"/>
      <c r="S71" s="30"/>
      <c r="T71" s="29"/>
      <c r="U71" s="161"/>
      <c r="V71" s="27"/>
      <c r="W71" s="25"/>
      <c r="X71" s="25"/>
      <c r="Y71" s="7"/>
    </row>
    <row r="72" spans="10:25" ht="19.5" customHeight="1">
      <c r="J72" s="122"/>
      <c r="K72" s="123"/>
      <c r="L72" s="36" t="s">
        <v>31</v>
      </c>
      <c r="M72" s="33" t="s">
        <v>30</v>
      </c>
      <c r="N72" s="33" t="s">
        <v>30</v>
      </c>
      <c r="O72" s="12">
        <f>SUM(Y57:Y62)</f>
        <v>0</v>
      </c>
      <c r="P72" s="33">
        <f>SUM(Z57:Z62)</f>
        <v>0</v>
      </c>
      <c r="Q72" s="160"/>
      <c r="R72" s="31"/>
      <c r="S72" s="30"/>
      <c r="T72" s="29"/>
      <c r="U72" s="161"/>
      <c r="V72" s="27"/>
      <c r="W72" s="25"/>
      <c r="X72" s="25"/>
      <c r="Y72" s="7"/>
    </row>
    <row r="73" spans="10:25" ht="19.5" customHeight="1">
      <c r="J73" s="35"/>
      <c r="K73" s="35"/>
      <c r="L73" s="34"/>
      <c r="M73" s="31"/>
      <c r="N73" s="31"/>
      <c r="O73" s="7"/>
      <c r="P73" s="33" t="s">
        <v>29</v>
      </c>
      <c r="Q73" s="32">
        <f>+Q71-Q70</f>
        <v>0</v>
      </c>
      <c r="R73" s="31"/>
      <c r="S73" s="30"/>
      <c r="T73" s="29"/>
      <c r="U73" s="28"/>
      <c r="V73" s="27"/>
      <c r="W73" s="25"/>
      <c r="X73" s="25"/>
      <c r="Y73" s="7"/>
    </row>
    <row r="74" spans="10:25">
      <c r="U74" s="7"/>
      <c r="V74" s="27"/>
      <c r="W74" s="25"/>
      <c r="X74" s="25"/>
      <c r="Y74" s="7"/>
    </row>
    <row r="75" spans="10:25" ht="29.25" customHeight="1">
      <c r="M75" s="162" t="s">
        <v>28</v>
      </c>
      <c r="N75" s="162"/>
      <c r="O75" s="162"/>
      <c r="P75" s="162"/>
      <c r="Q75" s="162"/>
      <c r="U75" s="7"/>
      <c r="V75" s="26"/>
      <c r="W75" s="25"/>
      <c r="X75" s="25"/>
      <c r="Y75" s="7"/>
    </row>
    <row r="76" spans="10:25" ht="44.25" customHeight="1">
      <c r="J76" s="163" t="s">
        <v>27</v>
      </c>
      <c r="K76" s="163"/>
      <c r="L76" s="163"/>
      <c r="M76" s="24" t="s">
        <v>26</v>
      </c>
      <c r="N76" s="24" t="s">
        <v>25</v>
      </c>
      <c r="O76" s="24" t="s">
        <v>24</v>
      </c>
      <c r="P76" s="24" t="s">
        <v>23</v>
      </c>
      <c r="Q76" s="10" t="s">
        <v>22</v>
      </c>
      <c r="R76" s="23" t="s">
        <v>21</v>
      </c>
      <c r="S76" s="164" t="s">
        <v>105</v>
      </c>
      <c r="T76" s="164"/>
      <c r="U76" s="7"/>
      <c r="V76" s="20"/>
      <c r="W76" s="22" t="s">
        <v>20</v>
      </c>
      <c r="Y76" s="21" t="s">
        <v>19</v>
      </c>
    </row>
    <row r="77" spans="10:25" ht="19.5" customHeight="1">
      <c r="J77" s="9">
        <f t="shared" ref="J77:J86" si="21">+C16</f>
        <v>0</v>
      </c>
      <c r="K77" s="165">
        <f t="shared" ref="K77:K86" si="22">+D16</f>
        <v>0</v>
      </c>
      <c r="L77" s="165"/>
      <c r="M77" s="16">
        <f t="shared" ref="M77:Q79" si="23">+E16</f>
        <v>0</v>
      </c>
      <c r="N77" s="15">
        <f t="shared" si="23"/>
        <v>0</v>
      </c>
      <c r="O77" s="15">
        <f t="shared" si="23"/>
        <v>0</v>
      </c>
      <c r="P77" s="10">
        <f t="shared" si="23"/>
        <v>0</v>
      </c>
      <c r="Q77" s="14">
        <f t="shared" si="23"/>
        <v>0</v>
      </c>
      <c r="R77" s="13" t="str">
        <f>IF(G16="","",IF(AND(Q77&gt;0,Q77&lt;=1),INT(W77*Q77),INT(W77)))</f>
        <v/>
      </c>
      <c r="S77" s="166" t="str">
        <f t="shared" ref="S77:S86" si="24">IF(G16="","",ROUNDDOWN(+R77*0.512/1000,3))</f>
        <v/>
      </c>
      <c r="T77" s="166"/>
      <c r="U77" s="7"/>
      <c r="V77" s="20"/>
      <c r="W77" s="12" t="str">
        <f t="shared" ref="W77:W85" si="25">IF(G16="","",IF(P77="○",(0.0564*EXP(2.7518*N77/M77))*O77/N77,(0.4138*(N77/M77)+0.4307)*O77/N77))</f>
        <v/>
      </c>
      <c r="X77" s="19">
        <v>1</v>
      </c>
      <c r="Y77" s="17">
        <f>SUMIF(J$77:J$86,1,S$77:S$86)</f>
        <v>0</v>
      </c>
    </row>
    <row r="78" spans="10:25" ht="20.100000000000001" customHeight="1">
      <c r="J78" s="9">
        <f t="shared" si="21"/>
        <v>0</v>
      </c>
      <c r="K78" s="165">
        <f t="shared" si="22"/>
        <v>0</v>
      </c>
      <c r="L78" s="165"/>
      <c r="M78" s="16">
        <f t="shared" si="23"/>
        <v>0</v>
      </c>
      <c r="N78" s="15">
        <f t="shared" si="23"/>
        <v>0</v>
      </c>
      <c r="O78" s="15">
        <f t="shared" si="23"/>
        <v>0</v>
      </c>
      <c r="P78" s="10">
        <f t="shared" si="23"/>
        <v>0</v>
      </c>
      <c r="Q78" s="14">
        <f t="shared" si="23"/>
        <v>0</v>
      </c>
      <c r="R78" s="13" t="str">
        <f t="shared" ref="R78:R86" si="26">IF(G17="","",IF(AND(Q78&gt;0,Q78&lt;=1),INT(W78*Q78),INT(W78)))</f>
        <v/>
      </c>
      <c r="S78" s="166" t="str">
        <f t="shared" si="24"/>
        <v/>
      </c>
      <c r="T78" s="166"/>
      <c r="U78" s="7"/>
      <c r="V78" s="7"/>
      <c r="W78" s="12" t="str">
        <f t="shared" si="25"/>
        <v/>
      </c>
      <c r="X78" s="18">
        <v>2</v>
      </c>
      <c r="Y78" s="17">
        <f>SUMIF(J$77:J$86,2,S$77:S$86)</f>
        <v>0</v>
      </c>
    </row>
    <row r="79" spans="10:25" ht="20.100000000000001" customHeight="1">
      <c r="J79" s="9">
        <f t="shared" si="21"/>
        <v>0</v>
      </c>
      <c r="K79" s="165">
        <f t="shared" si="22"/>
        <v>0</v>
      </c>
      <c r="L79" s="165"/>
      <c r="M79" s="16">
        <f t="shared" si="23"/>
        <v>0</v>
      </c>
      <c r="N79" s="15">
        <f t="shared" si="23"/>
        <v>0</v>
      </c>
      <c r="O79" s="15">
        <f t="shared" si="23"/>
        <v>0</v>
      </c>
      <c r="P79" s="10">
        <f t="shared" si="23"/>
        <v>0</v>
      </c>
      <c r="Q79" s="14">
        <f t="shared" si="23"/>
        <v>0</v>
      </c>
      <c r="R79" s="13" t="str">
        <f t="shared" si="26"/>
        <v/>
      </c>
      <c r="S79" s="166" t="str">
        <f t="shared" si="24"/>
        <v/>
      </c>
      <c r="T79" s="166"/>
      <c r="U79" s="7"/>
      <c r="V79" s="7"/>
      <c r="W79" s="12" t="str">
        <f t="shared" si="25"/>
        <v/>
      </c>
      <c r="X79" s="18">
        <v>3</v>
      </c>
      <c r="Y79" s="17">
        <f>SUMIF(J$77:J$86,3,S$77:S$86)</f>
        <v>0</v>
      </c>
    </row>
    <row r="80" spans="10:25" ht="20.100000000000001" customHeight="1">
      <c r="J80" s="9">
        <f t="shared" si="21"/>
        <v>0</v>
      </c>
      <c r="K80" s="165">
        <f t="shared" si="22"/>
        <v>0</v>
      </c>
      <c r="L80" s="165"/>
      <c r="M80" s="16">
        <f t="shared" ref="M80:P86" si="27">+E19</f>
        <v>0</v>
      </c>
      <c r="N80" s="15">
        <f t="shared" si="27"/>
        <v>0</v>
      </c>
      <c r="O80" s="15">
        <f t="shared" si="27"/>
        <v>0</v>
      </c>
      <c r="P80" s="10">
        <f t="shared" si="27"/>
        <v>0</v>
      </c>
      <c r="Q80" s="14">
        <f>+I19</f>
        <v>0</v>
      </c>
      <c r="R80" s="13" t="str">
        <f t="shared" si="26"/>
        <v/>
      </c>
      <c r="S80" s="166" t="str">
        <f t="shared" si="24"/>
        <v/>
      </c>
      <c r="T80" s="166"/>
      <c r="U80" s="7"/>
      <c r="V80" s="7"/>
      <c r="W80" s="12" t="str">
        <f t="shared" si="25"/>
        <v/>
      </c>
      <c r="X80" s="18">
        <v>4</v>
      </c>
      <c r="Y80" s="17">
        <f>SUMIF(J$77:J$86,4,S$77:S$86)</f>
        <v>0</v>
      </c>
    </row>
    <row r="81" spans="10:33" ht="20.100000000000001" customHeight="1">
      <c r="J81" s="9">
        <f t="shared" si="21"/>
        <v>0</v>
      </c>
      <c r="K81" s="165">
        <f t="shared" si="22"/>
        <v>0</v>
      </c>
      <c r="L81" s="165"/>
      <c r="M81" s="16">
        <f t="shared" si="27"/>
        <v>0</v>
      </c>
      <c r="N81" s="15">
        <f t="shared" si="27"/>
        <v>0</v>
      </c>
      <c r="O81" s="15">
        <f t="shared" si="27"/>
        <v>0</v>
      </c>
      <c r="P81" s="10">
        <f t="shared" si="27"/>
        <v>0</v>
      </c>
      <c r="Q81" s="14">
        <f t="shared" ref="Q81:Q86" si="28">+I20</f>
        <v>0</v>
      </c>
      <c r="R81" s="13" t="str">
        <f t="shared" si="26"/>
        <v/>
      </c>
      <c r="S81" s="166" t="str">
        <f t="shared" si="24"/>
        <v/>
      </c>
      <c r="T81" s="166"/>
      <c r="W81" s="12" t="str">
        <f t="shared" si="25"/>
        <v/>
      </c>
    </row>
    <row r="82" spans="10:33" ht="20.100000000000001" customHeight="1">
      <c r="J82" s="9">
        <f t="shared" si="21"/>
        <v>0</v>
      </c>
      <c r="K82" s="165">
        <f t="shared" si="22"/>
        <v>0</v>
      </c>
      <c r="L82" s="165"/>
      <c r="M82" s="16">
        <f t="shared" si="27"/>
        <v>0</v>
      </c>
      <c r="N82" s="15">
        <f t="shared" si="27"/>
        <v>0</v>
      </c>
      <c r="O82" s="15">
        <f t="shared" si="27"/>
        <v>0</v>
      </c>
      <c r="P82" s="10">
        <f t="shared" si="27"/>
        <v>0</v>
      </c>
      <c r="Q82" s="14">
        <f t="shared" si="28"/>
        <v>0</v>
      </c>
      <c r="R82" s="13" t="str">
        <f t="shared" si="26"/>
        <v/>
      </c>
      <c r="S82" s="166" t="str">
        <f t="shared" si="24"/>
        <v/>
      </c>
      <c r="T82" s="166"/>
      <c r="W82" s="12" t="str">
        <f t="shared" si="25"/>
        <v/>
      </c>
    </row>
    <row r="83" spans="10:33" ht="20.100000000000001" customHeight="1">
      <c r="J83" s="9">
        <f t="shared" si="21"/>
        <v>0</v>
      </c>
      <c r="K83" s="165">
        <f t="shared" si="22"/>
        <v>0</v>
      </c>
      <c r="L83" s="165"/>
      <c r="M83" s="16">
        <f t="shared" si="27"/>
        <v>0</v>
      </c>
      <c r="N83" s="15">
        <f t="shared" si="27"/>
        <v>0</v>
      </c>
      <c r="O83" s="15">
        <f t="shared" si="27"/>
        <v>0</v>
      </c>
      <c r="P83" s="10">
        <f t="shared" si="27"/>
        <v>0</v>
      </c>
      <c r="Q83" s="14">
        <f t="shared" si="28"/>
        <v>0</v>
      </c>
      <c r="R83" s="13" t="str">
        <f t="shared" si="26"/>
        <v/>
      </c>
      <c r="S83" s="166" t="str">
        <f t="shared" si="24"/>
        <v/>
      </c>
      <c r="T83" s="166"/>
      <c r="W83" s="12" t="str">
        <f t="shared" si="25"/>
        <v/>
      </c>
    </row>
    <row r="84" spans="10:33" ht="20.100000000000001" customHeight="1">
      <c r="J84" s="9">
        <f t="shared" si="21"/>
        <v>0</v>
      </c>
      <c r="K84" s="165">
        <f t="shared" si="22"/>
        <v>0</v>
      </c>
      <c r="L84" s="165"/>
      <c r="M84" s="16">
        <f t="shared" si="27"/>
        <v>0</v>
      </c>
      <c r="N84" s="15">
        <f t="shared" si="27"/>
        <v>0</v>
      </c>
      <c r="O84" s="15">
        <f t="shared" si="27"/>
        <v>0</v>
      </c>
      <c r="P84" s="10">
        <f t="shared" si="27"/>
        <v>0</v>
      </c>
      <c r="Q84" s="14">
        <f t="shared" si="28"/>
        <v>0</v>
      </c>
      <c r="R84" s="13" t="str">
        <f t="shared" si="26"/>
        <v/>
      </c>
      <c r="S84" s="166" t="str">
        <f t="shared" si="24"/>
        <v/>
      </c>
      <c r="T84" s="166"/>
      <c r="U84" s="7"/>
      <c r="W84" s="12" t="str">
        <f t="shared" si="25"/>
        <v/>
      </c>
    </row>
    <row r="85" spans="10:33" ht="20.100000000000001" customHeight="1">
      <c r="J85" s="9">
        <f t="shared" si="21"/>
        <v>0</v>
      </c>
      <c r="K85" s="165">
        <f t="shared" si="22"/>
        <v>0</v>
      </c>
      <c r="L85" s="165"/>
      <c r="M85" s="16">
        <f t="shared" si="27"/>
        <v>0</v>
      </c>
      <c r="N85" s="15">
        <f t="shared" si="27"/>
        <v>0</v>
      </c>
      <c r="O85" s="15">
        <f t="shared" si="27"/>
        <v>0</v>
      </c>
      <c r="P85" s="10">
        <f t="shared" si="27"/>
        <v>0</v>
      </c>
      <c r="Q85" s="14">
        <f t="shared" si="28"/>
        <v>0</v>
      </c>
      <c r="R85" s="13" t="str">
        <f t="shared" si="26"/>
        <v/>
      </c>
      <c r="S85" s="166" t="str">
        <f t="shared" si="24"/>
        <v/>
      </c>
      <c r="T85" s="166"/>
      <c r="W85" s="12" t="str">
        <f t="shared" si="25"/>
        <v/>
      </c>
    </row>
    <row r="86" spans="10:33" ht="18.75" customHeight="1">
      <c r="J86" s="9">
        <f t="shared" si="21"/>
        <v>0</v>
      </c>
      <c r="K86" s="165">
        <f t="shared" si="22"/>
        <v>0</v>
      </c>
      <c r="L86" s="165"/>
      <c r="M86" s="16">
        <f t="shared" si="27"/>
        <v>0</v>
      </c>
      <c r="N86" s="15">
        <f t="shared" si="27"/>
        <v>0</v>
      </c>
      <c r="O86" s="15">
        <f t="shared" si="27"/>
        <v>0</v>
      </c>
      <c r="P86" s="10">
        <f t="shared" si="27"/>
        <v>0</v>
      </c>
      <c r="Q86" s="14">
        <f t="shared" si="28"/>
        <v>0</v>
      </c>
      <c r="R86" s="13" t="str">
        <f t="shared" si="26"/>
        <v/>
      </c>
      <c r="S86" s="166" t="str">
        <f t="shared" si="24"/>
        <v/>
      </c>
      <c r="T86" s="166"/>
      <c r="W86" s="12" t="str">
        <f t="shared" ref="W86" si="29">IF(G25="","",IF(P86="○",(1.253*(N86/M86)-0.4449)*O86/N86,(0.4138*(N86/M86)+0.4307)*O86/N86))</f>
        <v/>
      </c>
    </row>
    <row r="87" spans="10:33" ht="18.75" customHeight="1">
      <c r="J87" s="167" t="s">
        <v>18</v>
      </c>
      <c r="K87" s="167"/>
      <c r="L87" s="167"/>
      <c r="M87" s="11"/>
      <c r="N87" s="9"/>
      <c r="O87" s="9"/>
      <c r="P87" s="10"/>
      <c r="Q87" s="9"/>
      <c r="R87" s="8">
        <f>+SUM(R78:R86)</f>
        <v>0</v>
      </c>
      <c r="S87" s="166">
        <f>+SUM(S77:S86)</f>
        <v>0</v>
      </c>
      <c r="T87" s="166"/>
    </row>
    <row r="88" spans="10:33" ht="21" customHeight="1">
      <c r="R88" t="s">
        <v>17</v>
      </c>
      <c r="S88" s="7"/>
    </row>
    <row r="92" spans="10:33" ht="24.95" customHeight="1">
      <c r="AE92" s="6"/>
      <c r="AF92" s="131" t="s">
        <v>16</v>
      </c>
      <c r="AG92" s="131"/>
    </row>
    <row r="93" spans="10:33" ht="24.95" customHeight="1">
      <c r="AD93" s="4" t="s">
        <v>15</v>
      </c>
      <c r="AE93" s="3" t="s">
        <v>14</v>
      </c>
      <c r="AF93" s="5" t="s">
        <v>101</v>
      </c>
      <c r="AG93" s="3" t="s">
        <v>13</v>
      </c>
    </row>
    <row r="94" spans="10:33" ht="24.95" customHeight="1">
      <c r="AE94" s="2" t="s">
        <v>12</v>
      </c>
      <c r="AF94" s="116">
        <v>1.53</v>
      </c>
      <c r="AG94" s="116">
        <v>3.14</v>
      </c>
    </row>
    <row r="95" spans="10:33" ht="24.95" customHeight="1">
      <c r="AE95" s="2" t="s">
        <v>11</v>
      </c>
      <c r="AF95" s="116">
        <v>1.33</v>
      </c>
      <c r="AG95" s="116">
        <v>3.14</v>
      </c>
    </row>
    <row r="96" spans="10:33" ht="24.95" customHeight="1">
      <c r="AE96" s="2" t="s">
        <v>10</v>
      </c>
      <c r="AF96" s="116">
        <v>1.49</v>
      </c>
      <c r="AG96" s="116">
        <v>3.14</v>
      </c>
    </row>
    <row r="97" spans="31:33" ht="24.95" customHeight="1">
      <c r="AE97" s="2" t="s">
        <v>9</v>
      </c>
      <c r="AF97" s="116">
        <v>1.93</v>
      </c>
      <c r="AG97" s="116">
        <v>3.39</v>
      </c>
    </row>
    <row r="98" spans="31:33" ht="24.95" customHeight="1">
      <c r="AE98" s="2" t="s">
        <v>8</v>
      </c>
      <c r="AF98" s="116">
        <v>1.95</v>
      </c>
      <c r="AG98" s="116">
        <v>3.39</v>
      </c>
    </row>
    <row r="99" spans="31:33" ht="24.95" customHeight="1">
      <c r="AE99" s="2" t="s">
        <v>7</v>
      </c>
      <c r="AF99" s="116">
        <v>1.46</v>
      </c>
      <c r="AG99" s="116">
        <v>1.41</v>
      </c>
    </row>
    <row r="100" spans="31:33" ht="24.95" customHeight="1">
      <c r="AE100" s="2" t="s">
        <v>6</v>
      </c>
      <c r="AF100" s="116">
        <v>1.59</v>
      </c>
      <c r="AG100" s="116">
        <v>2.29</v>
      </c>
    </row>
    <row r="101" spans="31:33" ht="24.95" customHeight="1">
      <c r="AE101" s="1" t="s">
        <v>5</v>
      </c>
      <c r="AF101" s="116">
        <v>4.09</v>
      </c>
      <c r="AG101" s="116">
        <v>2.2000000000000002</v>
      </c>
    </row>
    <row r="102" spans="31:33" ht="24.95" customHeight="1">
      <c r="AE102" s="1" t="s">
        <v>4</v>
      </c>
      <c r="AF102" s="116">
        <v>4.63</v>
      </c>
      <c r="AG102" s="116">
        <v>2.02</v>
      </c>
    </row>
    <row r="103" spans="31:33" ht="24.95" customHeight="1">
      <c r="AE103" s="1" t="s">
        <v>3</v>
      </c>
      <c r="AF103" s="116">
        <v>7.58</v>
      </c>
      <c r="AG103" s="116">
        <v>2.34</v>
      </c>
    </row>
    <row r="104" spans="31:33" ht="24.95" customHeight="1">
      <c r="AE104" s="1" t="s">
        <v>2</v>
      </c>
      <c r="AF104" s="116">
        <v>3.5</v>
      </c>
      <c r="AG104" s="116">
        <v>2.77</v>
      </c>
    </row>
    <row r="105" spans="31:33" ht="24.95" customHeight="1">
      <c r="AE105" s="1" t="s">
        <v>1</v>
      </c>
      <c r="AF105" s="116">
        <v>7.69</v>
      </c>
      <c r="AG105" s="116">
        <v>3.13</v>
      </c>
    </row>
    <row r="106" spans="31:33" ht="24.95" customHeight="1">
      <c r="AE106" s="1" t="s">
        <v>0</v>
      </c>
      <c r="AF106" s="116">
        <v>1.33</v>
      </c>
      <c r="AG106" s="116">
        <v>3.14</v>
      </c>
    </row>
    <row r="107" spans="31:33" ht="24" customHeight="1"/>
  </sheetData>
  <sheetProtection algorithmName="SHA-512" hashValue="04MYe6B2rAgwL/q3dhrwajpFRvkvZ1yKNyRM6tyqJC8b1fzAI4tm9NEn2E1MsLxpZMH4AAyi7L01buoNg9Jo5Q==" saltValue="dODQt2RGGYkQNDayXgYp4g==" spinCount="100000" sheet="1" objects="1" scenarios="1"/>
  <mergeCells count="56">
    <mergeCell ref="J87:L87"/>
    <mergeCell ref="S87:T87"/>
    <mergeCell ref="K83:L83"/>
    <mergeCell ref="S83:T83"/>
    <mergeCell ref="K84:L84"/>
    <mergeCell ref="S84:T84"/>
    <mergeCell ref="K85:L85"/>
    <mergeCell ref="S85:T85"/>
    <mergeCell ref="K81:L81"/>
    <mergeCell ref="S81:T81"/>
    <mergeCell ref="K82:L82"/>
    <mergeCell ref="S82:T82"/>
    <mergeCell ref="K86:L86"/>
    <mergeCell ref="S86:T86"/>
    <mergeCell ref="K78:L78"/>
    <mergeCell ref="S78:T78"/>
    <mergeCell ref="K79:L79"/>
    <mergeCell ref="S79:T79"/>
    <mergeCell ref="K80:L80"/>
    <mergeCell ref="S80:T80"/>
    <mergeCell ref="U71:U72"/>
    <mergeCell ref="M75:Q75"/>
    <mergeCell ref="J76:L76"/>
    <mergeCell ref="S76:T76"/>
    <mergeCell ref="K77:L77"/>
    <mergeCell ref="S77:T77"/>
    <mergeCell ref="R65:T65"/>
    <mergeCell ref="Q66:T66"/>
    <mergeCell ref="J70:K70"/>
    <mergeCell ref="J71:K72"/>
    <mergeCell ref="Q71:Q72"/>
    <mergeCell ref="AF92:AG92"/>
    <mergeCell ref="D27:G27"/>
    <mergeCell ref="C30:D30"/>
    <mergeCell ref="W35:X35"/>
    <mergeCell ref="M43:R43"/>
    <mergeCell ref="J45:K50"/>
    <mergeCell ref="J51:J62"/>
    <mergeCell ref="K51:K56"/>
    <mergeCell ref="K57:K62"/>
    <mergeCell ref="J63:K63"/>
    <mergeCell ref="R63:T63"/>
    <mergeCell ref="J64:K65"/>
    <mergeCell ref="L64:O66"/>
    <mergeCell ref="Q64:Q65"/>
    <mergeCell ref="R64:T64"/>
    <mergeCell ref="U64:U65"/>
    <mergeCell ref="T43:U43"/>
    <mergeCell ref="D4:E4"/>
    <mergeCell ref="D5:E5"/>
    <mergeCell ref="D6:E6"/>
    <mergeCell ref="D7:E7"/>
    <mergeCell ref="D8:E8"/>
    <mergeCell ref="D9:E9"/>
    <mergeCell ref="D10:E10"/>
    <mergeCell ref="D11:E11"/>
  </mergeCells>
  <phoneticPr fontId="1"/>
  <dataValidations count="2">
    <dataValidation type="list" allowBlank="1" showInputMessage="1" showErrorMessage="1" prompt="樹脂を選択" sqref="D5:E10">
      <formula1>$AE$94:$AE$106</formula1>
    </dataValidation>
    <dataValidation type="list" allowBlank="1" showInputMessage="1" showErrorMessage="1" sqref="H16:H25">
      <formula1>$AD$93:$AD$94</formula1>
    </dataValidation>
  </dataValidations>
  <pageMargins left="0.70866141732283472" right="0.11811023622047245" top="0.74803149606299213" bottom="0.74803149606299213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C97"/>
  <sheetViews>
    <sheetView showGridLines="0" zoomScaleNormal="100" workbookViewId="0">
      <selection activeCell="S25" sqref="S24:S25"/>
    </sheetView>
  </sheetViews>
  <sheetFormatPr defaultRowHeight="13.5"/>
  <cols>
    <col min="1" max="2" width="1" style="89" customWidth="1"/>
    <col min="3" max="3" width="5.125" style="89" customWidth="1"/>
    <col min="4" max="4" width="18.375" style="89" customWidth="1"/>
    <col min="5" max="5" width="20.375" style="89" customWidth="1"/>
    <col min="6" max="6" width="7.25" style="89" customWidth="1"/>
    <col min="7" max="7" width="7.375" style="89" customWidth="1"/>
    <col min="8" max="8" width="6.125" style="89" customWidth="1"/>
    <col min="9" max="9" width="17.75" style="89" customWidth="1"/>
    <col min="10" max="10" width="13.875" style="89" customWidth="1"/>
    <col min="11" max="11" width="11.25" style="89" customWidth="1"/>
    <col min="12" max="13" width="13.125" style="89" customWidth="1"/>
    <col min="14" max="14" width="11.5" style="89" customWidth="1"/>
    <col min="15" max="20" width="9" style="89"/>
    <col min="21" max="21" width="4.875" style="89" customWidth="1"/>
    <col min="22" max="22" width="18.625" style="89" customWidth="1"/>
    <col min="23" max="23" width="15" style="89" customWidth="1"/>
    <col min="24" max="24" width="9" style="89"/>
    <col min="25" max="25" width="10.125" style="89" customWidth="1"/>
    <col min="26" max="256" width="9" style="89"/>
    <col min="257" max="257" width="1" style="89" customWidth="1"/>
    <col min="258" max="258" width="5.125" style="89" customWidth="1"/>
    <col min="259" max="259" width="13.625" style="89" customWidth="1"/>
    <col min="260" max="260" width="10.125" style="89" customWidth="1"/>
    <col min="261" max="262" width="8.625" style="89" customWidth="1"/>
    <col min="263" max="263" width="10.125" style="89" customWidth="1"/>
    <col min="264" max="264" width="4.625" style="89" customWidth="1"/>
    <col min="265" max="266" width="17.75" style="89" customWidth="1"/>
    <col min="267" max="270" width="7.625" style="89" customWidth="1"/>
    <col min="271" max="271" width="8.125" style="89" customWidth="1"/>
    <col min="272" max="512" width="9" style="89"/>
    <col min="513" max="513" width="1" style="89" customWidth="1"/>
    <col min="514" max="514" width="5.125" style="89" customWidth="1"/>
    <col min="515" max="515" width="13.625" style="89" customWidth="1"/>
    <col min="516" max="516" width="10.125" style="89" customWidth="1"/>
    <col min="517" max="518" width="8.625" style="89" customWidth="1"/>
    <col min="519" max="519" width="10.125" style="89" customWidth="1"/>
    <col min="520" max="520" width="4.625" style="89" customWidth="1"/>
    <col min="521" max="522" width="17.75" style="89" customWidth="1"/>
    <col min="523" max="526" width="7.625" style="89" customWidth="1"/>
    <col min="527" max="527" width="8.125" style="89" customWidth="1"/>
    <col min="528" max="768" width="9" style="89"/>
    <col min="769" max="769" width="1" style="89" customWidth="1"/>
    <col min="770" max="770" width="5.125" style="89" customWidth="1"/>
    <col min="771" max="771" width="13.625" style="89" customWidth="1"/>
    <col min="772" max="772" width="10.125" style="89" customWidth="1"/>
    <col min="773" max="774" width="8.625" style="89" customWidth="1"/>
    <col min="775" max="775" width="10.125" style="89" customWidth="1"/>
    <col min="776" max="776" width="4.625" style="89" customWidth="1"/>
    <col min="777" max="778" width="17.75" style="89" customWidth="1"/>
    <col min="779" max="782" width="7.625" style="89" customWidth="1"/>
    <col min="783" max="783" width="8.125" style="89" customWidth="1"/>
    <col min="784" max="1024" width="9" style="89"/>
    <col min="1025" max="1025" width="1" style="89" customWidth="1"/>
    <col min="1026" max="1026" width="5.125" style="89" customWidth="1"/>
    <col min="1027" max="1027" width="13.625" style="89" customWidth="1"/>
    <col min="1028" max="1028" width="10.125" style="89" customWidth="1"/>
    <col min="1029" max="1030" width="8.625" style="89" customWidth="1"/>
    <col min="1031" max="1031" width="10.125" style="89" customWidth="1"/>
    <col min="1032" max="1032" width="4.625" style="89" customWidth="1"/>
    <col min="1033" max="1034" width="17.75" style="89" customWidth="1"/>
    <col min="1035" max="1038" width="7.625" style="89" customWidth="1"/>
    <col min="1039" max="1039" width="8.125" style="89" customWidth="1"/>
    <col min="1040" max="1280" width="9" style="89"/>
    <col min="1281" max="1281" width="1" style="89" customWidth="1"/>
    <col min="1282" max="1282" width="5.125" style="89" customWidth="1"/>
    <col min="1283" max="1283" width="13.625" style="89" customWidth="1"/>
    <col min="1284" max="1284" width="10.125" style="89" customWidth="1"/>
    <col min="1285" max="1286" width="8.625" style="89" customWidth="1"/>
    <col min="1287" max="1287" width="10.125" style="89" customWidth="1"/>
    <col min="1288" max="1288" width="4.625" style="89" customWidth="1"/>
    <col min="1289" max="1290" width="17.75" style="89" customWidth="1"/>
    <col min="1291" max="1294" width="7.625" style="89" customWidth="1"/>
    <col min="1295" max="1295" width="8.125" style="89" customWidth="1"/>
    <col min="1296" max="1536" width="9" style="89"/>
    <col min="1537" max="1537" width="1" style="89" customWidth="1"/>
    <col min="1538" max="1538" width="5.125" style="89" customWidth="1"/>
    <col min="1539" max="1539" width="13.625" style="89" customWidth="1"/>
    <col min="1540" max="1540" width="10.125" style="89" customWidth="1"/>
    <col min="1541" max="1542" width="8.625" style="89" customWidth="1"/>
    <col min="1543" max="1543" width="10.125" style="89" customWidth="1"/>
    <col min="1544" max="1544" width="4.625" style="89" customWidth="1"/>
    <col min="1545" max="1546" width="17.75" style="89" customWidth="1"/>
    <col min="1547" max="1550" width="7.625" style="89" customWidth="1"/>
    <col min="1551" max="1551" width="8.125" style="89" customWidth="1"/>
    <col min="1552" max="1792" width="9" style="89"/>
    <col min="1793" max="1793" width="1" style="89" customWidth="1"/>
    <col min="1794" max="1794" width="5.125" style="89" customWidth="1"/>
    <col min="1795" max="1795" width="13.625" style="89" customWidth="1"/>
    <col min="1796" max="1796" width="10.125" style="89" customWidth="1"/>
    <col min="1797" max="1798" width="8.625" style="89" customWidth="1"/>
    <col min="1799" max="1799" width="10.125" style="89" customWidth="1"/>
    <col min="1800" max="1800" width="4.625" style="89" customWidth="1"/>
    <col min="1801" max="1802" width="17.75" style="89" customWidth="1"/>
    <col min="1803" max="1806" width="7.625" style="89" customWidth="1"/>
    <col min="1807" max="1807" width="8.125" style="89" customWidth="1"/>
    <col min="1808" max="2048" width="9" style="89"/>
    <col min="2049" max="2049" width="1" style="89" customWidth="1"/>
    <col min="2050" max="2050" width="5.125" style="89" customWidth="1"/>
    <col min="2051" max="2051" width="13.625" style="89" customWidth="1"/>
    <col min="2052" max="2052" width="10.125" style="89" customWidth="1"/>
    <col min="2053" max="2054" width="8.625" style="89" customWidth="1"/>
    <col min="2055" max="2055" width="10.125" style="89" customWidth="1"/>
    <col min="2056" max="2056" width="4.625" style="89" customWidth="1"/>
    <col min="2057" max="2058" width="17.75" style="89" customWidth="1"/>
    <col min="2059" max="2062" width="7.625" style="89" customWidth="1"/>
    <col min="2063" max="2063" width="8.125" style="89" customWidth="1"/>
    <col min="2064" max="2304" width="9" style="89"/>
    <col min="2305" max="2305" width="1" style="89" customWidth="1"/>
    <col min="2306" max="2306" width="5.125" style="89" customWidth="1"/>
    <col min="2307" max="2307" width="13.625" style="89" customWidth="1"/>
    <col min="2308" max="2308" width="10.125" style="89" customWidth="1"/>
    <col min="2309" max="2310" width="8.625" style="89" customWidth="1"/>
    <col min="2311" max="2311" width="10.125" style="89" customWidth="1"/>
    <col min="2312" max="2312" width="4.625" style="89" customWidth="1"/>
    <col min="2313" max="2314" width="17.75" style="89" customWidth="1"/>
    <col min="2315" max="2318" width="7.625" style="89" customWidth="1"/>
    <col min="2319" max="2319" width="8.125" style="89" customWidth="1"/>
    <col min="2320" max="2560" width="9" style="89"/>
    <col min="2561" max="2561" width="1" style="89" customWidth="1"/>
    <col min="2562" max="2562" width="5.125" style="89" customWidth="1"/>
    <col min="2563" max="2563" width="13.625" style="89" customWidth="1"/>
    <col min="2564" max="2564" width="10.125" style="89" customWidth="1"/>
    <col min="2565" max="2566" width="8.625" style="89" customWidth="1"/>
    <col min="2567" max="2567" width="10.125" style="89" customWidth="1"/>
    <col min="2568" max="2568" width="4.625" style="89" customWidth="1"/>
    <col min="2569" max="2570" width="17.75" style="89" customWidth="1"/>
    <col min="2571" max="2574" width="7.625" style="89" customWidth="1"/>
    <col min="2575" max="2575" width="8.125" style="89" customWidth="1"/>
    <col min="2576" max="2816" width="9" style="89"/>
    <col min="2817" max="2817" width="1" style="89" customWidth="1"/>
    <col min="2818" max="2818" width="5.125" style="89" customWidth="1"/>
    <col min="2819" max="2819" width="13.625" style="89" customWidth="1"/>
    <col min="2820" max="2820" width="10.125" style="89" customWidth="1"/>
    <col min="2821" max="2822" width="8.625" style="89" customWidth="1"/>
    <col min="2823" max="2823" width="10.125" style="89" customWidth="1"/>
    <col min="2824" max="2824" width="4.625" style="89" customWidth="1"/>
    <col min="2825" max="2826" width="17.75" style="89" customWidth="1"/>
    <col min="2827" max="2830" width="7.625" style="89" customWidth="1"/>
    <col min="2831" max="2831" width="8.125" style="89" customWidth="1"/>
    <col min="2832" max="3072" width="9" style="89"/>
    <col min="3073" max="3073" width="1" style="89" customWidth="1"/>
    <col min="3074" max="3074" width="5.125" style="89" customWidth="1"/>
    <col min="3075" max="3075" width="13.625" style="89" customWidth="1"/>
    <col min="3076" max="3076" width="10.125" style="89" customWidth="1"/>
    <col min="3077" max="3078" width="8.625" style="89" customWidth="1"/>
    <col min="3079" max="3079" width="10.125" style="89" customWidth="1"/>
    <col min="3080" max="3080" width="4.625" style="89" customWidth="1"/>
    <col min="3081" max="3082" width="17.75" style="89" customWidth="1"/>
    <col min="3083" max="3086" width="7.625" style="89" customWidth="1"/>
    <col min="3087" max="3087" width="8.125" style="89" customWidth="1"/>
    <col min="3088" max="3328" width="9" style="89"/>
    <col min="3329" max="3329" width="1" style="89" customWidth="1"/>
    <col min="3330" max="3330" width="5.125" style="89" customWidth="1"/>
    <col min="3331" max="3331" width="13.625" style="89" customWidth="1"/>
    <col min="3332" max="3332" width="10.125" style="89" customWidth="1"/>
    <col min="3333" max="3334" width="8.625" style="89" customWidth="1"/>
    <col min="3335" max="3335" width="10.125" style="89" customWidth="1"/>
    <col min="3336" max="3336" width="4.625" style="89" customWidth="1"/>
    <col min="3337" max="3338" width="17.75" style="89" customWidth="1"/>
    <col min="3339" max="3342" width="7.625" style="89" customWidth="1"/>
    <col min="3343" max="3343" width="8.125" style="89" customWidth="1"/>
    <col min="3344" max="3584" width="9" style="89"/>
    <col min="3585" max="3585" width="1" style="89" customWidth="1"/>
    <col min="3586" max="3586" width="5.125" style="89" customWidth="1"/>
    <col min="3587" max="3587" width="13.625" style="89" customWidth="1"/>
    <col min="3588" max="3588" width="10.125" style="89" customWidth="1"/>
    <col min="3589" max="3590" width="8.625" style="89" customWidth="1"/>
    <col min="3591" max="3591" width="10.125" style="89" customWidth="1"/>
    <col min="3592" max="3592" width="4.625" style="89" customWidth="1"/>
    <col min="3593" max="3594" width="17.75" style="89" customWidth="1"/>
    <col min="3595" max="3598" width="7.625" style="89" customWidth="1"/>
    <col min="3599" max="3599" width="8.125" style="89" customWidth="1"/>
    <col min="3600" max="3840" width="9" style="89"/>
    <col min="3841" max="3841" width="1" style="89" customWidth="1"/>
    <col min="3842" max="3842" width="5.125" style="89" customWidth="1"/>
    <col min="3843" max="3843" width="13.625" style="89" customWidth="1"/>
    <col min="3844" max="3844" width="10.125" style="89" customWidth="1"/>
    <col min="3845" max="3846" width="8.625" style="89" customWidth="1"/>
    <col min="3847" max="3847" width="10.125" style="89" customWidth="1"/>
    <col min="3848" max="3848" width="4.625" style="89" customWidth="1"/>
    <col min="3849" max="3850" width="17.75" style="89" customWidth="1"/>
    <col min="3851" max="3854" width="7.625" style="89" customWidth="1"/>
    <col min="3855" max="3855" width="8.125" style="89" customWidth="1"/>
    <col min="3856" max="4096" width="9" style="89"/>
    <col min="4097" max="4097" width="1" style="89" customWidth="1"/>
    <col min="4098" max="4098" width="5.125" style="89" customWidth="1"/>
    <col min="4099" max="4099" width="13.625" style="89" customWidth="1"/>
    <col min="4100" max="4100" width="10.125" style="89" customWidth="1"/>
    <col min="4101" max="4102" width="8.625" style="89" customWidth="1"/>
    <col min="4103" max="4103" width="10.125" style="89" customWidth="1"/>
    <col min="4104" max="4104" width="4.625" style="89" customWidth="1"/>
    <col min="4105" max="4106" width="17.75" style="89" customWidth="1"/>
    <col min="4107" max="4110" width="7.625" style="89" customWidth="1"/>
    <col min="4111" max="4111" width="8.125" style="89" customWidth="1"/>
    <col min="4112" max="4352" width="9" style="89"/>
    <col min="4353" max="4353" width="1" style="89" customWidth="1"/>
    <col min="4354" max="4354" width="5.125" style="89" customWidth="1"/>
    <col min="4355" max="4355" width="13.625" style="89" customWidth="1"/>
    <col min="4356" max="4356" width="10.125" style="89" customWidth="1"/>
    <col min="4357" max="4358" width="8.625" style="89" customWidth="1"/>
    <col min="4359" max="4359" width="10.125" style="89" customWidth="1"/>
    <col min="4360" max="4360" width="4.625" style="89" customWidth="1"/>
    <col min="4361" max="4362" width="17.75" style="89" customWidth="1"/>
    <col min="4363" max="4366" width="7.625" style="89" customWidth="1"/>
    <col min="4367" max="4367" width="8.125" style="89" customWidth="1"/>
    <col min="4368" max="4608" width="9" style="89"/>
    <col min="4609" max="4609" width="1" style="89" customWidth="1"/>
    <col min="4610" max="4610" width="5.125" style="89" customWidth="1"/>
    <col min="4611" max="4611" width="13.625" style="89" customWidth="1"/>
    <col min="4612" max="4612" width="10.125" style="89" customWidth="1"/>
    <col min="4613" max="4614" width="8.625" style="89" customWidth="1"/>
    <col min="4615" max="4615" width="10.125" style="89" customWidth="1"/>
    <col min="4616" max="4616" width="4.625" style="89" customWidth="1"/>
    <col min="4617" max="4618" width="17.75" style="89" customWidth="1"/>
    <col min="4619" max="4622" width="7.625" style="89" customWidth="1"/>
    <col min="4623" max="4623" width="8.125" style="89" customWidth="1"/>
    <col min="4624" max="4864" width="9" style="89"/>
    <col min="4865" max="4865" width="1" style="89" customWidth="1"/>
    <col min="4866" max="4866" width="5.125" style="89" customWidth="1"/>
    <col min="4867" max="4867" width="13.625" style="89" customWidth="1"/>
    <col min="4868" max="4868" width="10.125" style="89" customWidth="1"/>
    <col min="4869" max="4870" width="8.625" style="89" customWidth="1"/>
    <col min="4871" max="4871" width="10.125" style="89" customWidth="1"/>
    <col min="4872" max="4872" width="4.625" style="89" customWidth="1"/>
    <col min="4873" max="4874" width="17.75" style="89" customWidth="1"/>
    <col min="4875" max="4878" width="7.625" style="89" customWidth="1"/>
    <col min="4879" max="4879" width="8.125" style="89" customWidth="1"/>
    <col min="4880" max="5120" width="9" style="89"/>
    <col min="5121" max="5121" width="1" style="89" customWidth="1"/>
    <col min="5122" max="5122" width="5.125" style="89" customWidth="1"/>
    <col min="5123" max="5123" width="13.625" style="89" customWidth="1"/>
    <col min="5124" max="5124" width="10.125" style="89" customWidth="1"/>
    <col min="5125" max="5126" width="8.625" style="89" customWidth="1"/>
    <col min="5127" max="5127" width="10.125" style="89" customWidth="1"/>
    <col min="5128" max="5128" width="4.625" style="89" customWidth="1"/>
    <col min="5129" max="5130" width="17.75" style="89" customWidth="1"/>
    <col min="5131" max="5134" width="7.625" style="89" customWidth="1"/>
    <col min="5135" max="5135" width="8.125" style="89" customWidth="1"/>
    <col min="5136" max="5376" width="9" style="89"/>
    <col min="5377" max="5377" width="1" style="89" customWidth="1"/>
    <col min="5378" max="5378" width="5.125" style="89" customWidth="1"/>
    <col min="5379" max="5379" width="13.625" style="89" customWidth="1"/>
    <col min="5380" max="5380" width="10.125" style="89" customWidth="1"/>
    <col min="5381" max="5382" width="8.625" style="89" customWidth="1"/>
    <col min="5383" max="5383" width="10.125" style="89" customWidth="1"/>
    <col min="5384" max="5384" width="4.625" style="89" customWidth="1"/>
    <col min="5385" max="5386" width="17.75" style="89" customWidth="1"/>
    <col min="5387" max="5390" width="7.625" style="89" customWidth="1"/>
    <col min="5391" max="5391" width="8.125" style="89" customWidth="1"/>
    <col min="5392" max="5632" width="9" style="89"/>
    <col min="5633" max="5633" width="1" style="89" customWidth="1"/>
    <col min="5634" max="5634" width="5.125" style="89" customWidth="1"/>
    <col min="5635" max="5635" width="13.625" style="89" customWidth="1"/>
    <col min="5636" max="5636" width="10.125" style="89" customWidth="1"/>
    <col min="5637" max="5638" width="8.625" style="89" customWidth="1"/>
    <col min="5639" max="5639" width="10.125" style="89" customWidth="1"/>
    <col min="5640" max="5640" width="4.625" style="89" customWidth="1"/>
    <col min="5641" max="5642" width="17.75" style="89" customWidth="1"/>
    <col min="5643" max="5646" width="7.625" style="89" customWidth="1"/>
    <col min="5647" max="5647" width="8.125" style="89" customWidth="1"/>
    <col min="5648" max="5888" width="9" style="89"/>
    <col min="5889" max="5889" width="1" style="89" customWidth="1"/>
    <col min="5890" max="5890" width="5.125" style="89" customWidth="1"/>
    <col min="5891" max="5891" width="13.625" style="89" customWidth="1"/>
    <col min="5892" max="5892" width="10.125" style="89" customWidth="1"/>
    <col min="5893" max="5894" width="8.625" style="89" customWidth="1"/>
    <col min="5895" max="5895" width="10.125" style="89" customWidth="1"/>
    <col min="5896" max="5896" width="4.625" style="89" customWidth="1"/>
    <col min="5897" max="5898" width="17.75" style="89" customWidth="1"/>
    <col min="5899" max="5902" width="7.625" style="89" customWidth="1"/>
    <col min="5903" max="5903" width="8.125" style="89" customWidth="1"/>
    <col min="5904" max="6144" width="9" style="89"/>
    <col min="6145" max="6145" width="1" style="89" customWidth="1"/>
    <col min="6146" max="6146" width="5.125" style="89" customWidth="1"/>
    <col min="6147" max="6147" width="13.625" style="89" customWidth="1"/>
    <col min="6148" max="6148" width="10.125" style="89" customWidth="1"/>
    <col min="6149" max="6150" width="8.625" style="89" customWidth="1"/>
    <col min="6151" max="6151" width="10.125" style="89" customWidth="1"/>
    <col min="6152" max="6152" width="4.625" style="89" customWidth="1"/>
    <col min="6153" max="6154" width="17.75" style="89" customWidth="1"/>
    <col min="6155" max="6158" width="7.625" style="89" customWidth="1"/>
    <col min="6159" max="6159" width="8.125" style="89" customWidth="1"/>
    <col min="6160" max="6400" width="9" style="89"/>
    <col min="6401" max="6401" width="1" style="89" customWidth="1"/>
    <col min="6402" max="6402" width="5.125" style="89" customWidth="1"/>
    <col min="6403" max="6403" width="13.625" style="89" customWidth="1"/>
    <col min="6404" max="6404" width="10.125" style="89" customWidth="1"/>
    <col min="6405" max="6406" width="8.625" style="89" customWidth="1"/>
    <col min="6407" max="6407" width="10.125" style="89" customWidth="1"/>
    <col min="6408" max="6408" width="4.625" style="89" customWidth="1"/>
    <col min="6409" max="6410" width="17.75" style="89" customWidth="1"/>
    <col min="6411" max="6414" width="7.625" style="89" customWidth="1"/>
    <col min="6415" max="6415" width="8.125" style="89" customWidth="1"/>
    <col min="6416" max="6656" width="9" style="89"/>
    <col min="6657" max="6657" width="1" style="89" customWidth="1"/>
    <col min="6658" max="6658" width="5.125" style="89" customWidth="1"/>
    <col min="6659" max="6659" width="13.625" style="89" customWidth="1"/>
    <col min="6660" max="6660" width="10.125" style="89" customWidth="1"/>
    <col min="6661" max="6662" width="8.625" style="89" customWidth="1"/>
    <col min="6663" max="6663" width="10.125" style="89" customWidth="1"/>
    <col min="6664" max="6664" width="4.625" style="89" customWidth="1"/>
    <col min="6665" max="6666" width="17.75" style="89" customWidth="1"/>
    <col min="6667" max="6670" width="7.625" style="89" customWidth="1"/>
    <col min="6671" max="6671" width="8.125" style="89" customWidth="1"/>
    <col min="6672" max="6912" width="9" style="89"/>
    <col min="6913" max="6913" width="1" style="89" customWidth="1"/>
    <col min="6914" max="6914" width="5.125" style="89" customWidth="1"/>
    <col min="6915" max="6915" width="13.625" style="89" customWidth="1"/>
    <col min="6916" max="6916" width="10.125" style="89" customWidth="1"/>
    <col min="6917" max="6918" width="8.625" style="89" customWidth="1"/>
    <col min="6919" max="6919" width="10.125" style="89" customWidth="1"/>
    <col min="6920" max="6920" width="4.625" style="89" customWidth="1"/>
    <col min="6921" max="6922" width="17.75" style="89" customWidth="1"/>
    <col min="6923" max="6926" width="7.625" style="89" customWidth="1"/>
    <col min="6927" max="6927" width="8.125" style="89" customWidth="1"/>
    <col min="6928" max="7168" width="9" style="89"/>
    <col min="7169" max="7169" width="1" style="89" customWidth="1"/>
    <col min="7170" max="7170" width="5.125" style="89" customWidth="1"/>
    <col min="7171" max="7171" width="13.625" style="89" customWidth="1"/>
    <col min="7172" max="7172" width="10.125" style="89" customWidth="1"/>
    <col min="7173" max="7174" width="8.625" style="89" customWidth="1"/>
    <col min="7175" max="7175" width="10.125" style="89" customWidth="1"/>
    <col min="7176" max="7176" width="4.625" style="89" customWidth="1"/>
    <col min="7177" max="7178" width="17.75" style="89" customWidth="1"/>
    <col min="7179" max="7182" width="7.625" style="89" customWidth="1"/>
    <col min="7183" max="7183" width="8.125" style="89" customWidth="1"/>
    <col min="7184" max="7424" width="9" style="89"/>
    <col min="7425" max="7425" width="1" style="89" customWidth="1"/>
    <col min="7426" max="7426" width="5.125" style="89" customWidth="1"/>
    <col min="7427" max="7427" width="13.625" style="89" customWidth="1"/>
    <col min="7428" max="7428" width="10.125" style="89" customWidth="1"/>
    <col min="7429" max="7430" width="8.625" style="89" customWidth="1"/>
    <col min="7431" max="7431" width="10.125" style="89" customWidth="1"/>
    <col min="7432" max="7432" width="4.625" style="89" customWidth="1"/>
    <col min="7433" max="7434" width="17.75" style="89" customWidth="1"/>
    <col min="7435" max="7438" width="7.625" style="89" customWidth="1"/>
    <col min="7439" max="7439" width="8.125" style="89" customWidth="1"/>
    <col min="7440" max="7680" width="9" style="89"/>
    <col min="7681" max="7681" width="1" style="89" customWidth="1"/>
    <col min="7682" max="7682" width="5.125" style="89" customWidth="1"/>
    <col min="7683" max="7683" width="13.625" style="89" customWidth="1"/>
    <col min="7684" max="7684" width="10.125" style="89" customWidth="1"/>
    <col min="7685" max="7686" width="8.625" style="89" customWidth="1"/>
    <col min="7687" max="7687" width="10.125" style="89" customWidth="1"/>
    <col min="7688" max="7688" width="4.625" style="89" customWidth="1"/>
    <col min="7689" max="7690" width="17.75" style="89" customWidth="1"/>
    <col min="7691" max="7694" width="7.625" style="89" customWidth="1"/>
    <col min="7695" max="7695" width="8.125" style="89" customWidth="1"/>
    <col min="7696" max="7936" width="9" style="89"/>
    <col min="7937" max="7937" width="1" style="89" customWidth="1"/>
    <col min="7938" max="7938" width="5.125" style="89" customWidth="1"/>
    <col min="7939" max="7939" width="13.625" style="89" customWidth="1"/>
    <col min="7940" max="7940" width="10.125" style="89" customWidth="1"/>
    <col min="7941" max="7942" width="8.625" style="89" customWidth="1"/>
    <col min="7943" max="7943" width="10.125" style="89" customWidth="1"/>
    <col min="7944" max="7944" width="4.625" style="89" customWidth="1"/>
    <col min="7945" max="7946" width="17.75" style="89" customWidth="1"/>
    <col min="7947" max="7950" width="7.625" style="89" customWidth="1"/>
    <col min="7951" max="7951" width="8.125" style="89" customWidth="1"/>
    <col min="7952" max="8192" width="9" style="89"/>
    <col min="8193" max="8193" width="1" style="89" customWidth="1"/>
    <col min="8194" max="8194" width="5.125" style="89" customWidth="1"/>
    <col min="8195" max="8195" width="13.625" style="89" customWidth="1"/>
    <col min="8196" max="8196" width="10.125" style="89" customWidth="1"/>
    <col min="8197" max="8198" width="8.625" style="89" customWidth="1"/>
    <col min="8199" max="8199" width="10.125" style="89" customWidth="1"/>
    <col min="8200" max="8200" width="4.625" style="89" customWidth="1"/>
    <col min="8201" max="8202" width="17.75" style="89" customWidth="1"/>
    <col min="8203" max="8206" width="7.625" style="89" customWidth="1"/>
    <col min="8207" max="8207" width="8.125" style="89" customWidth="1"/>
    <col min="8208" max="8448" width="9" style="89"/>
    <col min="8449" max="8449" width="1" style="89" customWidth="1"/>
    <col min="8450" max="8450" width="5.125" style="89" customWidth="1"/>
    <col min="8451" max="8451" width="13.625" style="89" customWidth="1"/>
    <col min="8452" max="8452" width="10.125" style="89" customWidth="1"/>
    <col min="8453" max="8454" width="8.625" style="89" customWidth="1"/>
    <col min="8455" max="8455" width="10.125" style="89" customWidth="1"/>
    <col min="8456" max="8456" width="4.625" style="89" customWidth="1"/>
    <col min="8457" max="8458" width="17.75" style="89" customWidth="1"/>
    <col min="8459" max="8462" width="7.625" style="89" customWidth="1"/>
    <col min="8463" max="8463" width="8.125" style="89" customWidth="1"/>
    <col min="8464" max="8704" width="9" style="89"/>
    <col min="8705" max="8705" width="1" style="89" customWidth="1"/>
    <col min="8706" max="8706" width="5.125" style="89" customWidth="1"/>
    <col min="8707" max="8707" width="13.625" style="89" customWidth="1"/>
    <col min="8708" max="8708" width="10.125" style="89" customWidth="1"/>
    <col min="8709" max="8710" width="8.625" style="89" customWidth="1"/>
    <col min="8711" max="8711" width="10.125" style="89" customWidth="1"/>
    <col min="8712" max="8712" width="4.625" style="89" customWidth="1"/>
    <col min="8713" max="8714" width="17.75" style="89" customWidth="1"/>
    <col min="8715" max="8718" width="7.625" style="89" customWidth="1"/>
    <col min="8719" max="8719" width="8.125" style="89" customWidth="1"/>
    <col min="8720" max="8960" width="9" style="89"/>
    <col min="8961" max="8961" width="1" style="89" customWidth="1"/>
    <col min="8962" max="8962" width="5.125" style="89" customWidth="1"/>
    <col min="8963" max="8963" width="13.625" style="89" customWidth="1"/>
    <col min="8964" max="8964" width="10.125" style="89" customWidth="1"/>
    <col min="8965" max="8966" width="8.625" style="89" customWidth="1"/>
    <col min="8967" max="8967" width="10.125" style="89" customWidth="1"/>
    <col min="8968" max="8968" width="4.625" style="89" customWidth="1"/>
    <col min="8969" max="8970" width="17.75" style="89" customWidth="1"/>
    <col min="8971" max="8974" width="7.625" style="89" customWidth="1"/>
    <col min="8975" max="8975" width="8.125" style="89" customWidth="1"/>
    <col min="8976" max="9216" width="9" style="89"/>
    <col min="9217" max="9217" width="1" style="89" customWidth="1"/>
    <col min="9218" max="9218" width="5.125" style="89" customWidth="1"/>
    <col min="9219" max="9219" width="13.625" style="89" customWidth="1"/>
    <col min="9220" max="9220" width="10.125" style="89" customWidth="1"/>
    <col min="9221" max="9222" width="8.625" style="89" customWidth="1"/>
    <col min="9223" max="9223" width="10.125" style="89" customWidth="1"/>
    <col min="9224" max="9224" width="4.625" style="89" customWidth="1"/>
    <col min="9225" max="9226" width="17.75" style="89" customWidth="1"/>
    <col min="9227" max="9230" width="7.625" style="89" customWidth="1"/>
    <col min="9231" max="9231" width="8.125" style="89" customWidth="1"/>
    <col min="9232" max="9472" width="9" style="89"/>
    <col min="9473" max="9473" width="1" style="89" customWidth="1"/>
    <col min="9474" max="9474" width="5.125" style="89" customWidth="1"/>
    <col min="9475" max="9475" width="13.625" style="89" customWidth="1"/>
    <col min="9476" max="9476" width="10.125" style="89" customWidth="1"/>
    <col min="9477" max="9478" width="8.625" style="89" customWidth="1"/>
    <col min="9479" max="9479" width="10.125" style="89" customWidth="1"/>
    <col min="9480" max="9480" width="4.625" style="89" customWidth="1"/>
    <col min="9481" max="9482" width="17.75" style="89" customWidth="1"/>
    <col min="9483" max="9486" width="7.625" style="89" customWidth="1"/>
    <col min="9487" max="9487" width="8.125" style="89" customWidth="1"/>
    <col min="9488" max="9728" width="9" style="89"/>
    <col min="9729" max="9729" width="1" style="89" customWidth="1"/>
    <col min="9730" max="9730" width="5.125" style="89" customWidth="1"/>
    <col min="9731" max="9731" width="13.625" style="89" customWidth="1"/>
    <col min="9732" max="9732" width="10.125" style="89" customWidth="1"/>
    <col min="9733" max="9734" width="8.625" style="89" customWidth="1"/>
    <col min="9735" max="9735" width="10.125" style="89" customWidth="1"/>
    <col min="9736" max="9736" width="4.625" style="89" customWidth="1"/>
    <col min="9737" max="9738" width="17.75" style="89" customWidth="1"/>
    <col min="9739" max="9742" width="7.625" style="89" customWidth="1"/>
    <col min="9743" max="9743" width="8.125" style="89" customWidth="1"/>
    <col min="9744" max="9984" width="9" style="89"/>
    <col min="9985" max="9985" width="1" style="89" customWidth="1"/>
    <col min="9986" max="9986" width="5.125" style="89" customWidth="1"/>
    <col min="9987" max="9987" width="13.625" style="89" customWidth="1"/>
    <col min="9988" max="9988" width="10.125" style="89" customWidth="1"/>
    <col min="9989" max="9990" width="8.625" style="89" customWidth="1"/>
    <col min="9991" max="9991" width="10.125" style="89" customWidth="1"/>
    <col min="9992" max="9992" width="4.625" style="89" customWidth="1"/>
    <col min="9993" max="9994" width="17.75" style="89" customWidth="1"/>
    <col min="9995" max="9998" width="7.625" style="89" customWidth="1"/>
    <col min="9999" max="9999" width="8.125" style="89" customWidth="1"/>
    <col min="10000" max="10240" width="9" style="89"/>
    <col min="10241" max="10241" width="1" style="89" customWidth="1"/>
    <col min="10242" max="10242" width="5.125" style="89" customWidth="1"/>
    <col min="10243" max="10243" width="13.625" style="89" customWidth="1"/>
    <col min="10244" max="10244" width="10.125" style="89" customWidth="1"/>
    <col min="10245" max="10246" width="8.625" style="89" customWidth="1"/>
    <col min="10247" max="10247" width="10.125" style="89" customWidth="1"/>
    <col min="10248" max="10248" width="4.625" style="89" customWidth="1"/>
    <col min="10249" max="10250" width="17.75" style="89" customWidth="1"/>
    <col min="10251" max="10254" width="7.625" style="89" customWidth="1"/>
    <col min="10255" max="10255" width="8.125" style="89" customWidth="1"/>
    <col min="10256" max="10496" width="9" style="89"/>
    <col min="10497" max="10497" width="1" style="89" customWidth="1"/>
    <col min="10498" max="10498" width="5.125" style="89" customWidth="1"/>
    <col min="10499" max="10499" width="13.625" style="89" customWidth="1"/>
    <col min="10500" max="10500" width="10.125" style="89" customWidth="1"/>
    <col min="10501" max="10502" width="8.625" style="89" customWidth="1"/>
    <col min="10503" max="10503" width="10.125" style="89" customWidth="1"/>
    <col min="10504" max="10504" width="4.625" style="89" customWidth="1"/>
    <col min="10505" max="10506" width="17.75" style="89" customWidth="1"/>
    <col min="10507" max="10510" width="7.625" style="89" customWidth="1"/>
    <col min="10511" max="10511" width="8.125" style="89" customWidth="1"/>
    <col min="10512" max="10752" width="9" style="89"/>
    <col min="10753" max="10753" width="1" style="89" customWidth="1"/>
    <col min="10754" max="10754" width="5.125" style="89" customWidth="1"/>
    <col min="10755" max="10755" width="13.625" style="89" customWidth="1"/>
    <col min="10756" max="10756" width="10.125" style="89" customWidth="1"/>
    <col min="10757" max="10758" width="8.625" style="89" customWidth="1"/>
    <col min="10759" max="10759" width="10.125" style="89" customWidth="1"/>
    <col min="10760" max="10760" width="4.625" style="89" customWidth="1"/>
    <col min="10761" max="10762" width="17.75" style="89" customWidth="1"/>
    <col min="10763" max="10766" width="7.625" style="89" customWidth="1"/>
    <col min="10767" max="10767" width="8.125" style="89" customWidth="1"/>
    <col min="10768" max="11008" width="9" style="89"/>
    <col min="11009" max="11009" width="1" style="89" customWidth="1"/>
    <col min="11010" max="11010" width="5.125" style="89" customWidth="1"/>
    <col min="11011" max="11011" width="13.625" style="89" customWidth="1"/>
    <col min="11012" max="11012" width="10.125" style="89" customWidth="1"/>
    <col min="11013" max="11014" width="8.625" style="89" customWidth="1"/>
    <col min="11015" max="11015" width="10.125" style="89" customWidth="1"/>
    <col min="11016" max="11016" width="4.625" style="89" customWidth="1"/>
    <col min="11017" max="11018" width="17.75" style="89" customWidth="1"/>
    <col min="11019" max="11022" width="7.625" style="89" customWidth="1"/>
    <col min="11023" max="11023" width="8.125" style="89" customWidth="1"/>
    <col min="11024" max="11264" width="9" style="89"/>
    <col min="11265" max="11265" width="1" style="89" customWidth="1"/>
    <col min="11266" max="11266" width="5.125" style="89" customWidth="1"/>
    <col min="11267" max="11267" width="13.625" style="89" customWidth="1"/>
    <col min="11268" max="11268" width="10.125" style="89" customWidth="1"/>
    <col min="11269" max="11270" width="8.625" style="89" customWidth="1"/>
    <col min="11271" max="11271" width="10.125" style="89" customWidth="1"/>
    <col min="11272" max="11272" width="4.625" style="89" customWidth="1"/>
    <col min="11273" max="11274" width="17.75" style="89" customWidth="1"/>
    <col min="11275" max="11278" width="7.625" style="89" customWidth="1"/>
    <col min="11279" max="11279" width="8.125" style="89" customWidth="1"/>
    <col min="11280" max="11520" width="9" style="89"/>
    <col min="11521" max="11521" width="1" style="89" customWidth="1"/>
    <col min="11522" max="11522" width="5.125" style="89" customWidth="1"/>
    <col min="11523" max="11523" width="13.625" style="89" customWidth="1"/>
    <col min="11524" max="11524" width="10.125" style="89" customWidth="1"/>
    <col min="11525" max="11526" width="8.625" style="89" customWidth="1"/>
    <col min="11527" max="11527" width="10.125" style="89" customWidth="1"/>
    <col min="11528" max="11528" width="4.625" style="89" customWidth="1"/>
    <col min="11529" max="11530" width="17.75" style="89" customWidth="1"/>
    <col min="11531" max="11534" width="7.625" style="89" customWidth="1"/>
    <col min="11535" max="11535" width="8.125" style="89" customWidth="1"/>
    <col min="11536" max="11776" width="9" style="89"/>
    <col min="11777" max="11777" width="1" style="89" customWidth="1"/>
    <col min="11778" max="11778" width="5.125" style="89" customWidth="1"/>
    <col min="11779" max="11779" width="13.625" style="89" customWidth="1"/>
    <col min="11780" max="11780" width="10.125" style="89" customWidth="1"/>
    <col min="11781" max="11782" width="8.625" style="89" customWidth="1"/>
    <col min="11783" max="11783" width="10.125" style="89" customWidth="1"/>
    <col min="11784" max="11784" width="4.625" style="89" customWidth="1"/>
    <col min="11785" max="11786" width="17.75" style="89" customWidth="1"/>
    <col min="11787" max="11790" width="7.625" style="89" customWidth="1"/>
    <col min="11791" max="11791" width="8.125" style="89" customWidth="1"/>
    <col min="11792" max="12032" width="9" style="89"/>
    <col min="12033" max="12033" width="1" style="89" customWidth="1"/>
    <col min="12034" max="12034" width="5.125" style="89" customWidth="1"/>
    <col min="12035" max="12035" width="13.625" style="89" customWidth="1"/>
    <col min="12036" max="12036" width="10.125" style="89" customWidth="1"/>
    <col min="12037" max="12038" width="8.625" style="89" customWidth="1"/>
    <col min="12039" max="12039" width="10.125" style="89" customWidth="1"/>
    <col min="12040" max="12040" width="4.625" style="89" customWidth="1"/>
    <col min="12041" max="12042" width="17.75" style="89" customWidth="1"/>
    <col min="12043" max="12046" width="7.625" style="89" customWidth="1"/>
    <col min="12047" max="12047" width="8.125" style="89" customWidth="1"/>
    <col min="12048" max="12288" width="9" style="89"/>
    <col min="12289" max="12289" width="1" style="89" customWidth="1"/>
    <col min="12290" max="12290" width="5.125" style="89" customWidth="1"/>
    <col min="12291" max="12291" width="13.625" style="89" customWidth="1"/>
    <col min="12292" max="12292" width="10.125" style="89" customWidth="1"/>
    <col min="12293" max="12294" width="8.625" style="89" customWidth="1"/>
    <col min="12295" max="12295" width="10.125" style="89" customWidth="1"/>
    <col min="12296" max="12296" width="4.625" style="89" customWidth="1"/>
    <col min="12297" max="12298" width="17.75" style="89" customWidth="1"/>
    <col min="12299" max="12302" width="7.625" style="89" customWidth="1"/>
    <col min="12303" max="12303" width="8.125" style="89" customWidth="1"/>
    <col min="12304" max="12544" width="9" style="89"/>
    <col min="12545" max="12545" width="1" style="89" customWidth="1"/>
    <col min="12546" max="12546" width="5.125" style="89" customWidth="1"/>
    <col min="12547" max="12547" width="13.625" style="89" customWidth="1"/>
    <col min="12548" max="12548" width="10.125" style="89" customWidth="1"/>
    <col min="12549" max="12550" width="8.625" style="89" customWidth="1"/>
    <col min="12551" max="12551" width="10.125" style="89" customWidth="1"/>
    <col min="12552" max="12552" width="4.625" style="89" customWidth="1"/>
    <col min="12553" max="12554" width="17.75" style="89" customWidth="1"/>
    <col min="12555" max="12558" width="7.625" style="89" customWidth="1"/>
    <col min="12559" max="12559" width="8.125" style="89" customWidth="1"/>
    <col min="12560" max="12800" width="9" style="89"/>
    <col min="12801" max="12801" width="1" style="89" customWidth="1"/>
    <col min="12802" max="12802" width="5.125" style="89" customWidth="1"/>
    <col min="12803" max="12803" width="13.625" style="89" customWidth="1"/>
    <col min="12804" max="12804" width="10.125" style="89" customWidth="1"/>
    <col min="12805" max="12806" width="8.625" style="89" customWidth="1"/>
    <col min="12807" max="12807" width="10.125" style="89" customWidth="1"/>
    <col min="12808" max="12808" width="4.625" style="89" customWidth="1"/>
    <col min="12809" max="12810" width="17.75" style="89" customWidth="1"/>
    <col min="12811" max="12814" width="7.625" style="89" customWidth="1"/>
    <col min="12815" max="12815" width="8.125" style="89" customWidth="1"/>
    <col min="12816" max="13056" width="9" style="89"/>
    <col min="13057" max="13057" width="1" style="89" customWidth="1"/>
    <col min="13058" max="13058" width="5.125" style="89" customWidth="1"/>
    <col min="13059" max="13059" width="13.625" style="89" customWidth="1"/>
    <col min="13060" max="13060" width="10.125" style="89" customWidth="1"/>
    <col min="13061" max="13062" width="8.625" style="89" customWidth="1"/>
    <col min="13063" max="13063" width="10.125" style="89" customWidth="1"/>
    <col min="13064" max="13064" width="4.625" style="89" customWidth="1"/>
    <col min="13065" max="13066" width="17.75" style="89" customWidth="1"/>
    <col min="13067" max="13070" width="7.625" style="89" customWidth="1"/>
    <col min="13071" max="13071" width="8.125" style="89" customWidth="1"/>
    <col min="13072" max="13312" width="9" style="89"/>
    <col min="13313" max="13313" width="1" style="89" customWidth="1"/>
    <col min="13314" max="13314" width="5.125" style="89" customWidth="1"/>
    <col min="13315" max="13315" width="13.625" style="89" customWidth="1"/>
    <col min="13316" max="13316" width="10.125" style="89" customWidth="1"/>
    <col min="13317" max="13318" width="8.625" style="89" customWidth="1"/>
    <col min="13319" max="13319" width="10.125" style="89" customWidth="1"/>
    <col min="13320" max="13320" width="4.625" style="89" customWidth="1"/>
    <col min="13321" max="13322" width="17.75" style="89" customWidth="1"/>
    <col min="13323" max="13326" width="7.625" style="89" customWidth="1"/>
    <col min="13327" max="13327" width="8.125" style="89" customWidth="1"/>
    <col min="13328" max="13568" width="9" style="89"/>
    <col min="13569" max="13569" width="1" style="89" customWidth="1"/>
    <col min="13570" max="13570" width="5.125" style="89" customWidth="1"/>
    <col min="13571" max="13571" width="13.625" style="89" customWidth="1"/>
    <col min="13572" max="13572" width="10.125" style="89" customWidth="1"/>
    <col min="13573" max="13574" width="8.625" style="89" customWidth="1"/>
    <col min="13575" max="13575" width="10.125" style="89" customWidth="1"/>
    <col min="13576" max="13576" width="4.625" style="89" customWidth="1"/>
    <col min="13577" max="13578" width="17.75" style="89" customWidth="1"/>
    <col min="13579" max="13582" width="7.625" style="89" customWidth="1"/>
    <col min="13583" max="13583" width="8.125" style="89" customWidth="1"/>
    <col min="13584" max="13824" width="9" style="89"/>
    <col min="13825" max="13825" width="1" style="89" customWidth="1"/>
    <col min="13826" max="13826" width="5.125" style="89" customWidth="1"/>
    <col min="13827" max="13827" width="13.625" style="89" customWidth="1"/>
    <col min="13828" max="13828" width="10.125" style="89" customWidth="1"/>
    <col min="13829" max="13830" width="8.625" style="89" customWidth="1"/>
    <col min="13831" max="13831" width="10.125" style="89" customWidth="1"/>
    <col min="13832" max="13832" width="4.625" style="89" customWidth="1"/>
    <col min="13833" max="13834" width="17.75" style="89" customWidth="1"/>
    <col min="13835" max="13838" width="7.625" style="89" customWidth="1"/>
    <col min="13839" max="13839" width="8.125" style="89" customWidth="1"/>
    <col min="13840" max="14080" width="9" style="89"/>
    <col min="14081" max="14081" width="1" style="89" customWidth="1"/>
    <col min="14082" max="14082" width="5.125" style="89" customWidth="1"/>
    <col min="14083" max="14083" width="13.625" style="89" customWidth="1"/>
    <col min="14084" max="14084" width="10.125" style="89" customWidth="1"/>
    <col min="14085" max="14086" width="8.625" style="89" customWidth="1"/>
    <col min="14087" max="14087" width="10.125" style="89" customWidth="1"/>
    <col min="14088" max="14088" width="4.625" style="89" customWidth="1"/>
    <col min="14089" max="14090" width="17.75" style="89" customWidth="1"/>
    <col min="14091" max="14094" width="7.625" style="89" customWidth="1"/>
    <col min="14095" max="14095" width="8.125" style="89" customWidth="1"/>
    <col min="14096" max="14336" width="9" style="89"/>
    <col min="14337" max="14337" width="1" style="89" customWidth="1"/>
    <col min="14338" max="14338" width="5.125" style="89" customWidth="1"/>
    <col min="14339" max="14339" width="13.625" style="89" customWidth="1"/>
    <col min="14340" max="14340" width="10.125" style="89" customWidth="1"/>
    <col min="14341" max="14342" width="8.625" style="89" customWidth="1"/>
    <col min="14343" max="14343" width="10.125" style="89" customWidth="1"/>
    <col min="14344" max="14344" width="4.625" style="89" customWidth="1"/>
    <col min="14345" max="14346" width="17.75" style="89" customWidth="1"/>
    <col min="14347" max="14350" width="7.625" style="89" customWidth="1"/>
    <col min="14351" max="14351" width="8.125" style="89" customWidth="1"/>
    <col min="14352" max="14592" width="9" style="89"/>
    <col min="14593" max="14593" width="1" style="89" customWidth="1"/>
    <col min="14594" max="14594" width="5.125" style="89" customWidth="1"/>
    <col min="14595" max="14595" width="13.625" style="89" customWidth="1"/>
    <col min="14596" max="14596" width="10.125" style="89" customWidth="1"/>
    <col min="14597" max="14598" width="8.625" style="89" customWidth="1"/>
    <col min="14599" max="14599" width="10.125" style="89" customWidth="1"/>
    <col min="14600" max="14600" width="4.625" style="89" customWidth="1"/>
    <col min="14601" max="14602" width="17.75" style="89" customWidth="1"/>
    <col min="14603" max="14606" width="7.625" style="89" customWidth="1"/>
    <col min="14607" max="14607" width="8.125" style="89" customWidth="1"/>
    <col min="14608" max="14848" width="9" style="89"/>
    <col min="14849" max="14849" width="1" style="89" customWidth="1"/>
    <col min="14850" max="14850" width="5.125" style="89" customWidth="1"/>
    <col min="14851" max="14851" width="13.625" style="89" customWidth="1"/>
    <col min="14852" max="14852" width="10.125" style="89" customWidth="1"/>
    <col min="14853" max="14854" width="8.625" style="89" customWidth="1"/>
    <col min="14855" max="14855" width="10.125" style="89" customWidth="1"/>
    <col min="14856" max="14856" width="4.625" style="89" customWidth="1"/>
    <col min="14857" max="14858" width="17.75" style="89" customWidth="1"/>
    <col min="14859" max="14862" width="7.625" style="89" customWidth="1"/>
    <col min="14863" max="14863" width="8.125" style="89" customWidth="1"/>
    <col min="14864" max="15104" width="9" style="89"/>
    <col min="15105" max="15105" width="1" style="89" customWidth="1"/>
    <col min="15106" max="15106" width="5.125" style="89" customWidth="1"/>
    <col min="15107" max="15107" width="13.625" style="89" customWidth="1"/>
    <col min="15108" max="15108" width="10.125" style="89" customWidth="1"/>
    <col min="15109" max="15110" width="8.625" style="89" customWidth="1"/>
    <col min="15111" max="15111" width="10.125" style="89" customWidth="1"/>
    <col min="15112" max="15112" width="4.625" style="89" customWidth="1"/>
    <col min="15113" max="15114" width="17.75" style="89" customWidth="1"/>
    <col min="15115" max="15118" width="7.625" style="89" customWidth="1"/>
    <col min="15119" max="15119" width="8.125" style="89" customWidth="1"/>
    <col min="15120" max="15360" width="9" style="89"/>
    <col min="15361" max="15361" width="1" style="89" customWidth="1"/>
    <col min="15362" max="15362" width="5.125" style="89" customWidth="1"/>
    <col min="15363" max="15363" width="13.625" style="89" customWidth="1"/>
    <col min="15364" max="15364" width="10.125" style="89" customWidth="1"/>
    <col min="15365" max="15366" width="8.625" style="89" customWidth="1"/>
    <col min="15367" max="15367" width="10.125" style="89" customWidth="1"/>
    <col min="15368" max="15368" width="4.625" style="89" customWidth="1"/>
    <col min="15369" max="15370" width="17.75" style="89" customWidth="1"/>
    <col min="15371" max="15374" width="7.625" style="89" customWidth="1"/>
    <col min="15375" max="15375" width="8.125" style="89" customWidth="1"/>
    <col min="15376" max="15616" width="9" style="89"/>
    <col min="15617" max="15617" width="1" style="89" customWidth="1"/>
    <col min="15618" max="15618" width="5.125" style="89" customWidth="1"/>
    <col min="15619" max="15619" width="13.625" style="89" customWidth="1"/>
    <col min="15620" max="15620" width="10.125" style="89" customWidth="1"/>
    <col min="15621" max="15622" width="8.625" style="89" customWidth="1"/>
    <col min="15623" max="15623" width="10.125" style="89" customWidth="1"/>
    <col min="15624" max="15624" width="4.625" style="89" customWidth="1"/>
    <col min="15625" max="15626" width="17.75" style="89" customWidth="1"/>
    <col min="15627" max="15630" width="7.625" style="89" customWidth="1"/>
    <col min="15631" max="15631" width="8.125" style="89" customWidth="1"/>
    <col min="15632" max="15872" width="9" style="89"/>
    <col min="15873" max="15873" width="1" style="89" customWidth="1"/>
    <col min="15874" max="15874" width="5.125" style="89" customWidth="1"/>
    <col min="15875" max="15875" width="13.625" style="89" customWidth="1"/>
    <col min="15876" max="15876" width="10.125" style="89" customWidth="1"/>
    <col min="15877" max="15878" width="8.625" style="89" customWidth="1"/>
    <col min="15879" max="15879" width="10.125" style="89" customWidth="1"/>
    <col min="15880" max="15880" width="4.625" style="89" customWidth="1"/>
    <col min="15881" max="15882" width="17.75" style="89" customWidth="1"/>
    <col min="15883" max="15886" width="7.625" style="89" customWidth="1"/>
    <col min="15887" max="15887" width="8.125" style="89" customWidth="1"/>
    <col min="15888" max="16128" width="9" style="89"/>
    <col min="16129" max="16129" width="1" style="89" customWidth="1"/>
    <col min="16130" max="16130" width="5.125" style="89" customWidth="1"/>
    <col min="16131" max="16131" width="13.625" style="89" customWidth="1"/>
    <col min="16132" max="16132" width="10.125" style="89" customWidth="1"/>
    <col min="16133" max="16134" width="8.625" style="89" customWidth="1"/>
    <col min="16135" max="16135" width="10.125" style="89" customWidth="1"/>
    <col min="16136" max="16136" width="4.625" style="89" customWidth="1"/>
    <col min="16137" max="16138" width="17.75" style="89" customWidth="1"/>
    <col min="16139" max="16142" width="7.625" style="89" customWidth="1"/>
    <col min="16143" max="16143" width="8.125" style="89" customWidth="1"/>
    <col min="16144" max="16384" width="9" style="89"/>
  </cols>
  <sheetData>
    <row r="1" spans="3:29" ht="21" customHeight="1">
      <c r="C1" s="168" t="s">
        <v>99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</row>
    <row r="2" spans="3:29" ht="12.75" customHeight="1"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0"/>
    </row>
    <row r="3" spans="3:29" s="100" customFormat="1" ht="17.25" customHeight="1">
      <c r="C3" s="169"/>
      <c r="D3" s="171" t="s">
        <v>27</v>
      </c>
      <c r="E3" s="173" t="s">
        <v>98</v>
      </c>
      <c r="F3" s="175" t="s">
        <v>97</v>
      </c>
      <c r="G3" s="175" t="s">
        <v>96</v>
      </c>
      <c r="H3" s="175" t="s">
        <v>95</v>
      </c>
      <c r="I3" s="173" t="s">
        <v>94</v>
      </c>
      <c r="J3" s="177"/>
      <c r="K3" s="177"/>
      <c r="L3" s="171"/>
      <c r="M3" s="175" t="s">
        <v>93</v>
      </c>
      <c r="N3" s="178" t="s">
        <v>92</v>
      </c>
      <c r="O3" s="181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0"/>
    </row>
    <row r="4" spans="3:29" s="100" customFormat="1" ht="15.75" customHeight="1">
      <c r="C4" s="170"/>
      <c r="D4" s="172"/>
      <c r="E4" s="174"/>
      <c r="F4" s="176"/>
      <c r="G4" s="176"/>
      <c r="H4" s="176"/>
      <c r="I4" s="112" t="s">
        <v>91</v>
      </c>
      <c r="J4" s="112" t="s">
        <v>90</v>
      </c>
      <c r="K4" s="112" t="s">
        <v>89</v>
      </c>
      <c r="L4" s="112" t="s">
        <v>88</v>
      </c>
      <c r="M4" s="176"/>
      <c r="N4" s="179"/>
      <c r="O4" s="181"/>
      <c r="P4" s="182"/>
      <c r="Q4" s="182"/>
      <c r="R4" s="182"/>
      <c r="S4" s="182"/>
      <c r="T4" s="182"/>
      <c r="U4" s="182"/>
      <c r="V4" s="106"/>
      <c r="W4" s="106"/>
      <c r="X4" s="107"/>
      <c r="Y4" s="107"/>
      <c r="Z4" s="106"/>
      <c r="AA4" s="106"/>
      <c r="AB4" s="106"/>
      <c r="AC4" s="180"/>
    </row>
    <row r="5" spans="3:29" s="100" customFormat="1" ht="21.95" customHeight="1">
      <c r="C5" s="111"/>
      <c r="D5" s="110"/>
      <c r="E5" s="95"/>
      <c r="F5" s="95"/>
      <c r="G5" s="95"/>
      <c r="H5" s="95"/>
      <c r="I5" s="95"/>
      <c r="J5" s="95"/>
      <c r="K5" s="95"/>
      <c r="L5" s="95"/>
      <c r="M5" s="95"/>
      <c r="N5" s="109"/>
      <c r="O5" s="108"/>
      <c r="P5" s="106"/>
      <c r="Q5" s="106"/>
      <c r="R5" s="106"/>
      <c r="S5" s="106"/>
      <c r="T5" s="106"/>
      <c r="U5" s="106"/>
      <c r="V5" s="106"/>
      <c r="W5" s="106"/>
      <c r="X5" s="107"/>
      <c r="Y5" s="107"/>
      <c r="Z5" s="106"/>
      <c r="AA5" s="106"/>
      <c r="AB5" s="106"/>
      <c r="AC5" s="105"/>
    </row>
    <row r="6" spans="3:29" s="100" customFormat="1" ht="21.95" customHeight="1">
      <c r="C6" s="95"/>
      <c r="D6" s="96"/>
      <c r="E6" s="96"/>
      <c r="F6" s="95"/>
      <c r="G6" s="95"/>
      <c r="H6" s="95"/>
      <c r="I6" s="96"/>
      <c r="J6" s="96"/>
      <c r="K6" s="95"/>
      <c r="L6" s="95"/>
      <c r="M6" s="95"/>
      <c r="N6" s="104"/>
      <c r="O6" s="99"/>
      <c r="P6" s="98"/>
      <c r="Q6" s="98"/>
      <c r="R6" s="98"/>
      <c r="S6" s="98"/>
      <c r="T6" s="98"/>
      <c r="U6" s="99"/>
      <c r="V6" s="98"/>
      <c r="W6" s="98"/>
      <c r="X6" s="98"/>
      <c r="Y6" s="98"/>
      <c r="Z6" s="99"/>
      <c r="AA6" s="99"/>
      <c r="AB6" s="98"/>
      <c r="AC6" s="101"/>
    </row>
    <row r="7" spans="3:29" ht="21.95" customHeight="1">
      <c r="C7" s="95"/>
      <c r="D7" s="96"/>
      <c r="E7" s="96"/>
      <c r="F7" s="95"/>
      <c r="G7" s="95"/>
      <c r="H7" s="95"/>
      <c r="I7" s="96"/>
      <c r="J7" s="96"/>
      <c r="K7" s="95"/>
      <c r="L7" s="95"/>
      <c r="M7" s="95"/>
      <c r="N7" s="104"/>
      <c r="O7" s="99"/>
      <c r="P7" s="98"/>
      <c r="Q7" s="98"/>
      <c r="R7" s="98"/>
      <c r="S7" s="98"/>
      <c r="T7" s="98"/>
      <c r="U7" s="99"/>
      <c r="V7" s="98"/>
      <c r="W7" s="98"/>
      <c r="X7" s="98"/>
      <c r="Y7" s="98"/>
      <c r="Z7" s="99"/>
      <c r="AA7" s="99"/>
      <c r="AB7" s="98"/>
      <c r="AC7" s="101"/>
    </row>
    <row r="8" spans="3:29" ht="21.95" customHeight="1">
      <c r="C8" s="95"/>
      <c r="D8" s="96"/>
      <c r="E8" s="96"/>
      <c r="F8" s="95"/>
      <c r="G8" s="95"/>
      <c r="H8" s="95"/>
      <c r="I8" s="96"/>
      <c r="J8" s="96"/>
      <c r="K8" s="95"/>
      <c r="L8" s="95"/>
      <c r="M8" s="95"/>
      <c r="N8" s="104"/>
      <c r="O8" s="99"/>
      <c r="P8" s="98"/>
      <c r="Q8" s="98"/>
      <c r="R8" s="98"/>
      <c r="S8" s="98"/>
      <c r="T8" s="98"/>
      <c r="U8" s="99"/>
      <c r="V8" s="98"/>
      <c r="W8" s="98"/>
      <c r="X8" s="103"/>
      <c r="Y8" s="98"/>
      <c r="Z8" s="99"/>
      <c r="AA8" s="99"/>
      <c r="AB8" s="98"/>
      <c r="AC8" s="101"/>
    </row>
    <row r="9" spans="3:29" s="100" customFormat="1" ht="21.95" customHeight="1">
      <c r="C9" s="95"/>
      <c r="D9" s="96"/>
      <c r="E9" s="96"/>
      <c r="F9" s="95"/>
      <c r="G9" s="95"/>
      <c r="H9" s="95"/>
      <c r="I9" s="96"/>
      <c r="J9" s="96"/>
      <c r="K9" s="95"/>
      <c r="L9" s="95"/>
      <c r="M9" s="95"/>
      <c r="N9" s="102"/>
      <c r="O9" s="99"/>
      <c r="P9" s="98"/>
      <c r="Q9" s="98"/>
      <c r="R9" s="98"/>
      <c r="S9" s="98"/>
      <c r="T9" s="98"/>
      <c r="U9" s="99"/>
      <c r="V9" s="98"/>
      <c r="W9" s="98"/>
      <c r="X9" s="98"/>
      <c r="Y9" s="98"/>
      <c r="Z9" s="99"/>
      <c r="AA9" s="99"/>
      <c r="AB9" s="98"/>
      <c r="AC9" s="101"/>
    </row>
    <row r="10" spans="3:29" ht="21.95" customHeight="1">
      <c r="C10" s="93"/>
      <c r="D10" s="91"/>
      <c r="E10" s="91"/>
      <c r="F10" s="91"/>
      <c r="G10" s="93"/>
      <c r="H10" s="91"/>
      <c r="I10" s="91"/>
      <c r="J10" s="96"/>
      <c r="K10" s="95"/>
      <c r="L10" s="95"/>
      <c r="M10" s="91"/>
      <c r="N10" s="92"/>
      <c r="O10" s="99"/>
      <c r="P10" s="98"/>
      <c r="Q10" s="98"/>
      <c r="R10" s="98"/>
      <c r="S10" s="98"/>
      <c r="T10" s="98"/>
      <c r="U10" s="99"/>
      <c r="V10" s="98"/>
      <c r="W10" s="98"/>
      <c r="X10" s="98"/>
      <c r="Y10" s="98"/>
      <c r="Z10" s="99"/>
      <c r="AA10" s="99"/>
      <c r="AB10" s="98"/>
      <c r="AC10" s="97"/>
    </row>
    <row r="11" spans="3:29" ht="21.95" customHeight="1">
      <c r="C11" s="93"/>
      <c r="D11" s="91"/>
      <c r="E11" s="91"/>
      <c r="F11" s="91"/>
      <c r="G11" s="91"/>
      <c r="H11" s="91"/>
      <c r="I11" s="91"/>
      <c r="J11" s="91"/>
      <c r="K11" s="95"/>
      <c r="L11" s="95"/>
      <c r="M11" s="95"/>
      <c r="N11" s="92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0"/>
    </row>
    <row r="12" spans="3:29" ht="21.95" customHeight="1">
      <c r="C12" s="93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</row>
    <row r="13" spans="3:29" ht="21.95" customHeight="1">
      <c r="C13" s="93"/>
      <c r="D13" s="91"/>
      <c r="E13" s="91"/>
      <c r="F13" s="93"/>
      <c r="G13" s="91"/>
      <c r="H13" s="93"/>
      <c r="I13" s="96"/>
      <c r="J13" s="96"/>
      <c r="K13" s="95"/>
      <c r="L13" s="95"/>
      <c r="M13" s="91"/>
      <c r="N13" s="92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</row>
    <row r="14" spans="3:29" ht="21.95" customHeight="1"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2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</row>
    <row r="15" spans="3:29" ht="21.95" customHeight="1">
      <c r="C15" s="93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2"/>
    </row>
    <row r="16" spans="3:29" ht="21.95" customHeight="1"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2"/>
    </row>
    <row r="17" spans="3:14" ht="21.95" customHeight="1"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2"/>
    </row>
    <row r="18" spans="3:14" ht="21.95" customHeight="1"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2"/>
    </row>
    <row r="19" spans="3:14" ht="21.95" customHeight="1"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2"/>
    </row>
    <row r="20" spans="3:14" ht="21.95" customHeight="1"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2"/>
    </row>
    <row r="21" spans="3:14" ht="21.95" customHeight="1"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2"/>
    </row>
    <row r="22" spans="3:14" ht="21.95" customHeight="1"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2"/>
    </row>
    <row r="23" spans="3:14" ht="21.95" customHeight="1"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</row>
    <row r="24" spans="3:14" ht="21.95" customHeight="1"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</row>
    <row r="25" spans="3:14" ht="21.95" customHeight="1"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</row>
    <row r="26" spans="3:14" ht="21.95" customHeight="1">
      <c r="C26" s="90"/>
      <c r="D26" s="90"/>
      <c r="E26" s="90"/>
      <c r="F26" s="90"/>
      <c r="G26" s="90"/>
      <c r="H26" s="90"/>
      <c r="I26" s="90"/>
      <c r="J26" s="90"/>
      <c r="K26" s="90" t="s">
        <v>87</v>
      </c>
      <c r="L26" s="90"/>
      <c r="M26" s="90"/>
      <c r="N26" s="90"/>
    </row>
    <row r="27" spans="3:14" ht="21.95" customHeight="1"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</row>
    <row r="28" spans="3:14" ht="21.95" customHeight="1"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</row>
    <row r="29" spans="3:14" ht="21.95" customHeight="1"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</row>
    <row r="30" spans="3:14" ht="21.95" customHeight="1"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</row>
    <row r="31" spans="3:14" ht="21.95" customHeight="1"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</row>
    <row r="32" spans="3:14" ht="21.95" customHeight="1"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</row>
    <row r="33" spans="3:14" ht="21.95" customHeight="1"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</row>
    <row r="34" spans="3:14" ht="21.95" customHeight="1"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3:14" ht="21.95" customHeight="1"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</row>
    <row r="36" spans="3:14" ht="21.95" customHeight="1"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</row>
    <row r="37" spans="3:14" ht="21.95" customHeight="1"/>
    <row r="38" spans="3:14" ht="21.95" customHeight="1"/>
    <row r="39" spans="3:14" ht="21.95" customHeight="1"/>
    <row r="40" spans="3:14" ht="21.95" customHeight="1"/>
    <row r="41" spans="3:14" ht="21.95" customHeight="1"/>
    <row r="42" spans="3:14" ht="21.95" customHeight="1"/>
    <row r="43" spans="3:14" ht="21.95" customHeight="1"/>
    <row r="44" spans="3:14" ht="21.95" customHeight="1"/>
    <row r="45" spans="3:14" ht="21.95" customHeight="1"/>
    <row r="46" spans="3:14" ht="21.95" customHeight="1"/>
    <row r="47" spans="3:14" ht="21.95" customHeight="1"/>
    <row r="48" spans="3:14" ht="21.95" customHeight="1"/>
    <row r="49" ht="21.95" customHeight="1"/>
    <row r="50" ht="21.95" customHeight="1"/>
    <row r="51" ht="21.95" customHeight="1"/>
    <row r="52" ht="21.95" customHeight="1"/>
    <row r="53" ht="21.95" customHeight="1"/>
    <row r="54" ht="21.95" customHeight="1"/>
    <row r="55" ht="21.95" customHeight="1"/>
    <row r="56" ht="21.95" customHeight="1"/>
    <row r="57" ht="21.95" customHeight="1"/>
    <row r="58" ht="21.95" customHeight="1"/>
    <row r="59" ht="21.95" customHeight="1"/>
    <row r="60" ht="21.95" customHeight="1"/>
    <row r="61" ht="21.95" customHeight="1"/>
    <row r="62" ht="21.95" customHeight="1"/>
    <row r="63" ht="21.95" customHeight="1"/>
    <row r="64" ht="21.95" customHeight="1"/>
    <row r="65" ht="21.95" customHeight="1"/>
    <row r="66" ht="21.95" customHeight="1"/>
    <row r="67" ht="21.95" customHeight="1"/>
    <row r="68" ht="21.95" customHeight="1"/>
    <row r="69" ht="21.95" customHeight="1"/>
    <row r="70" ht="21.95" customHeight="1"/>
    <row r="71" ht="21.95" customHeight="1"/>
    <row r="72" ht="21.95" customHeight="1"/>
    <row r="73" ht="21.95" customHeight="1"/>
    <row r="74" ht="21.95" customHeight="1"/>
    <row r="75" ht="21.95" customHeight="1"/>
    <row r="76" ht="21.95" customHeight="1"/>
    <row r="77" ht="21.95" customHeight="1"/>
    <row r="78" ht="21.95" customHeight="1"/>
    <row r="79" ht="21.95" customHeight="1"/>
    <row r="80" ht="21.95" customHeight="1"/>
    <row r="81" ht="21.95" customHeight="1"/>
    <row r="82" ht="21.95" customHeight="1"/>
    <row r="83" ht="21.95" customHeight="1"/>
    <row r="84" ht="21.95" customHeight="1"/>
    <row r="85" ht="21.95" customHeight="1"/>
    <row r="86" ht="21.95" customHeight="1"/>
    <row r="87" ht="21.95" customHeight="1"/>
    <row r="88" ht="21.95" customHeight="1"/>
    <row r="89" ht="21.95" customHeight="1"/>
    <row r="90" ht="21.95" customHeight="1"/>
    <row r="91" ht="21.95" customHeight="1"/>
    <row r="92" ht="21.95" customHeight="1"/>
    <row r="93" ht="21.95" customHeight="1"/>
    <row r="94" ht="21.95" customHeight="1"/>
    <row r="95" ht="21.95" customHeight="1"/>
    <row r="96" ht="21.95" customHeight="1"/>
    <row r="97" ht="21.95" customHeight="1"/>
  </sheetData>
  <mergeCells count="16">
    <mergeCell ref="AC3:AC4"/>
    <mergeCell ref="O3:O4"/>
    <mergeCell ref="P3:Q4"/>
    <mergeCell ref="R3:T4"/>
    <mergeCell ref="U3:U4"/>
    <mergeCell ref="V3:AB3"/>
    <mergeCell ref="C1:N1"/>
    <mergeCell ref="C3:C4"/>
    <mergeCell ref="D3:D4"/>
    <mergeCell ref="E3:E4"/>
    <mergeCell ref="F3:F4"/>
    <mergeCell ref="G3:G4"/>
    <mergeCell ref="H3:H4"/>
    <mergeCell ref="I3:L3"/>
    <mergeCell ref="M3:M4"/>
    <mergeCell ref="N3:N4"/>
  </mergeCells>
  <phoneticPr fontId="1"/>
  <printOptions horizontalCentered="1"/>
  <pageMargins left="0.59055118110236227" right="0.23622047244094491" top="0.98425196850393704" bottom="0.39370078740157483" header="0.51181102362204722" footer="0.51181102362204722"/>
  <pageSetup paperSize="9" scale="9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CO2削減量</vt:lpstr>
      <vt:lpstr>機器一覧表 </vt:lpstr>
      <vt:lpstr>CO2削減量!Print_Area</vt:lpstr>
      <vt:lpstr>'機器一覧表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足立原敬一</dc:creator>
  <cp:lastModifiedBy>足立原敬一</cp:lastModifiedBy>
  <dcterms:created xsi:type="dcterms:W3CDTF">2019-01-24T06:21:46Z</dcterms:created>
  <dcterms:modified xsi:type="dcterms:W3CDTF">2019-04-15T07:21:23Z</dcterms:modified>
</cp:coreProperties>
</file>