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https://3rjwrf.sharepoint.com/sites/jigyo_shien/Shared Documents/01間接補助/■R ５≪３≫バリューチェーン（令和４年度補正）/０２-１ホームページ関係/HP掲載資料/３-３太陽光/"/>
    </mc:Choice>
  </mc:AlternateContent>
  <xr:revisionPtr revIDLastSave="7" documentId="13_ncr:1_{A443E49A-6D1D-4464-AD20-844D383EB78E}" xr6:coauthVersionLast="47" xr6:coauthVersionMax="47" xr10:uidLastSave="{AD35AC15-13EB-4E96-AD46-32E29B552C55}"/>
  <workbookProtection workbookAlgorithmName="SHA-512" workbookHashValue="SudqX1IpAp3YWN+JRm0j9uWwk3xRQWrpUEQkxtGIq+UHzqv6S/52ZFE/SrVxY50aNNbhCFBFdSo0dBfXZgk+Vw==" workbookSaltValue="VM4jUHLScponFWr5JFSGRg==" workbookSpinCount="100000" lockStructure="1"/>
  <bookViews>
    <workbookView xWindow="-120" yWindow="-120" windowWidth="29040" windowHeight="15840" xr2:uid="{00000000-000D-0000-FFFF-FFFF00000000}"/>
  </bookViews>
  <sheets>
    <sheet name="入力シート" sheetId="9" r:id="rId1"/>
    <sheet name="CO2削減量及び費用対効果" sheetId="1" r:id="rId2"/>
    <sheet name="電力計算部" sheetId="16" r:id="rId3"/>
    <sheet name="設備機器一覧表" sheetId="18" r:id="rId4"/>
    <sheet name="輸送【トンキロ法】参考" sheetId="14" state="hidden" r:id="rId5"/>
    <sheet name="原単位" sheetId="12" state="hidden" r:id="rId6"/>
    <sheet name="入出力データ" sheetId="13" state="hidden"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1_1_第4表" localSheetId="3">#REF!</definedName>
    <definedName name="_1_1_第4表">#REF!</definedName>
    <definedName name="_20_IDEA_export_format_基本フロー" localSheetId="3">#REF!</definedName>
    <definedName name="_20_IDEA_export_format_基本フロー" localSheetId="2">#REF!</definedName>
    <definedName name="_20_IDEA_export_format_基本フロー">#REF!</definedName>
    <definedName name="_20_IDEA_export_format_製品完成_sima" localSheetId="2">#REF!</definedName>
    <definedName name="_20_IDEA_export_format_製品完成_sima">#REF!</definedName>
    <definedName name="_20_IDEA_export_format_中間フロー" localSheetId="2">#REF!</definedName>
    <definedName name="_20_IDEA_export_format_中間フロー">#REF!</definedName>
    <definedName name="_20en_IDEA_export_format_cost" localSheetId="2">#REF!</definedName>
    <definedName name="_20en_IDEA_export_format_cost">#REF!</definedName>
    <definedName name="_20en_IDEA_export_format_基本フロー" localSheetId="2">#REF!</definedName>
    <definedName name="_20en_IDEA_export_format_基本フロー">#REF!</definedName>
    <definedName name="_20en_IDEA_export_format_製品完成" localSheetId="2">#REF!</definedName>
    <definedName name="_20en_IDEA_export_format_製品完成">#REF!</definedName>
    <definedName name="_20en_IDEA_export_format_製品完成_sima" localSheetId="2">#REF!</definedName>
    <definedName name="_20en_IDEA_export_format_製品完成_sima">#REF!</definedName>
    <definedName name="_20en_IDEA_export_format_中間フロー" localSheetId="2">#REF!</definedName>
    <definedName name="_20en_IDEA_export_format_中間フロー">#REF!</definedName>
    <definedName name="_Key1" localSheetId="2" hidden="1">#REF!</definedName>
    <definedName name="_Key1" hidden="1">#REF!</definedName>
    <definedName name="_Order1" hidden="1">0</definedName>
    <definedName name="_Order2" hidden="1">0</definedName>
    <definedName name="_Q030" localSheetId="2">#REF!</definedName>
    <definedName name="_Q030">#REF!</definedName>
    <definedName name="_Q040" localSheetId="2">#REF!</definedName>
    <definedName name="_Q040">#REF!</definedName>
    <definedName name="_Q050" localSheetId="2">#REF!</definedName>
    <definedName name="_Q050">#REF!</definedName>
    <definedName name="_Q060" localSheetId="2">#REF!</definedName>
    <definedName name="_Q060">#REF!</definedName>
    <definedName name="_Q080" localSheetId="2">#REF!</definedName>
    <definedName name="_Q080">#REF!</definedName>
    <definedName name="_Q090" localSheetId="2">#REF!</definedName>
    <definedName name="_Q090">#REF!</definedName>
    <definedName name="_Q100" localSheetId="2">#REF!</definedName>
    <definedName name="_Q100">#REF!</definedName>
    <definedName name="_Sort" localSheetId="2" hidden="1">#REF!</definedName>
    <definedName name="_Sort" hidden="1">#REF!</definedName>
    <definedName name="_ueue" hidden="1">[1]鉄鋼業データ!$C$3:$C$27</definedName>
    <definedName name="●公開情報シート">#REF!</definedName>
    <definedName name="a" localSheetId="2">#REF!</definedName>
    <definedName name="a">#REF!</definedName>
    <definedName name="as" localSheetId="2">#REF!</definedName>
    <definedName name="as">#REF!</definedName>
    <definedName name="AS2DocOpenMode" hidden="1">"AS2DocumentEdit"</definedName>
    <definedName name="asax" localSheetId="2">#REF!</definedName>
    <definedName name="asax">#REF!</definedName>
    <definedName name="CBWorkbookPriority" hidden="1">-206570108</definedName>
    <definedName name="CRF_CountryName">[2]Sheet1!$C$4</definedName>
    <definedName name="CRF_Gases">[3]Sheet1!$M$3:$M$23</definedName>
    <definedName name="CRF_InventoryYear">[2]Sheet1!$C$6</definedName>
    <definedName name="CRF_Submission">[2]Sheet1!$C$30</definedName>
    <definedName name="CRF_Summary2_Dyn10">#REF!</definedName>
    <definedName name="CRF_Summary2_Dyn11">#REF!</definedName>
    <definedName name="CRF_Summary2_Dyn12">#REF!</definedName>
    <definedName name="CRF_Summary2_Dyn13">#REF!</definedName>
    <definedName name="CRF_Summary2_Dyn14">#REF!</definedName>
    <definedName name="CRF_Summary2_Dyn15">#REF!</definedName>
    <definedName name="CRF_Table1.A_a_s2_Main">#REF!</definedName>
    <definedName name="CRF_Table1.A_a_s3_Dyn10">[4]SB1A_1990!$B$15:$B$15</definedName>
    <definedName name="CRF_Table1.A_a_s3_Dyn11">[4]SB1A_1990!$H$15:$H$15</definedName>
    <definedName name="CRF_Table1.A_a_s3_Dyn12">[4]SB1A_1990!$I$15:$I$15</definedName>
    <definedName name="CRF_Table1.A_a_s3_Dyn13">[4]SB1A_1990!$J$15:$J$15</definedName>
    <definedName name="CRF_Table1.A_a_s3_Dyn20">[4]SB1A_1990!$B$16:$B$16</definedName>
    <definedName name="CRF_Table1.A_a_s3_Dyn21">[4]SB1A_1990!$H$16:$H$16</definedName>
    <definedName name="CRF_Table1.A_a_s3_Dyn30">[4]SB1A_1990!#REF!</definedName>
    <definedName name="CRF_Table1.A_a_s3_Dyn31">[4]SB1A_1990!#REF!</definedName>
    <definedName name="CRF_Table1.A_a_s3_Dyn32">[4]SB1A_1990!#REF!</definedName>
    <definedName name="CRF_Table1.A_a_s3_Dyn33">[4]SB1A_1990!#REF!</definedName>
    <definedName name="CRF_Table2_II_.Fs1_Dyn1A17">#REF!</definedName>
    <definedName name="CRF_Table2_II_.Fs1_Dyn1A19">#REF!</definedName>
    <definedName name="CRF_Table2_II_.Fs1_Dyn1A21">#REF!</definedName>
    <definedName name="CRF_Table2_II_.Fs1_Dyn1A23">#REF!</definedName>
    <definedName name="CRF_Table2_II_.Fs1_Dyn1A25">#REF!</definedName>
    <definedName name="CRF_Table2_II_.Fs1_Dyn1A27">#REF!</definedName>
    <definedName name="CRF_Table2_II_.Fs1_Dyn2A30">#REF!</definedName>
    <definedName name="CRF_Table2_II_.Fs1_Dyn2A32">#REF!</definedName>
    <definedName name="CRF_Table2_II_.Fs1_Main">#REF!</definedName>
    <definedName name="CRF_Table2_II_s1_Dyn100">#REF!</definedName>
    <definedName name="CRF_Table2_II_s1_Dyn101">#REF!</definedName>
    <definedName name="CRF_Table2_II_s1_Dyn102">#REF!</definedName>
    <definedName name="CRF_Table2_II_s1_Dyn103">#REF!</definedName>
    <definedName name="CRF_Table2_II_s1_Dyn104">#REF!</definedName>
    <definedName name="CRF_Table2_II_s1_Dyn105">#REF!</definedName>
    <definedName name="CRF_Table2_II_s1_Dyn106">#REF!</definedName>
    <definedName name="CRF_Table2_II_s1_Dyn107">#REF!</definedName>
    <definedName name="CRF_Table2_II_s1_Dyn108">#REF!</definedName>
    <definedName name="CRF_Table2_II_s1_Dyn109">#REF!</definedName>
    <definedName name="CRF_Table2_II_s1_Dyn110">#REF!</definedName>
    <definedName name="CRF_Table2_II_s1_Dyn111">#REF!</definedName>
    <definedName name="CRF_Table2_II_s1_Dyn112">#REF!</definedName>
    <definedName name="CRF_Table2_II_s1_Dyn113">#REF!</definedName>
    <definedName name="CRF_Table2_II_s1_Dyn114">#REF!</definedName>
    <definedName name="CRF_Table2_II_s1_Dyn115">#REF!</definedName>
    <definedName name="CRF_Table2_II_s1_Dyn116">#REF!</definedName>
    <definedName name="CRF_Table2_II_s1_Dyn117">#REF!</definedName>
    <definedName name="CRF_Table2_II_s1_Dyn118">#REF!</definedName>
    <definedName name="CRF_Table2_II_s1_Dyn119">#REF!</definedName>
    <definedName name="CRF_Table2_II_s1_Dyn120">#REF!</definedName>
    <definedName name="CRF_Table2_II_s1_Dyn200">#REF!</definedName>
    <definedName name="CRF_Table2_II_s1_Dyn201">#REF!</definedName>
    <definedName name="CRF_Table2_II_s1_Dyn202">#REF!</definedName>
    <definedName name="CRF_Table2_II_s1_Dyn203">#REF!</definedName>
    <definedName name="CRF_Table2_II_s1_Dyn204">#REF!</definedName>
    <definedName name="CRF_Table2_II_s1_Dyn205">#REF!</definedName>
    <definedName name="CRF_Table2_II_s1_Dyn206">#REF!</definedName>
    <definedName name="CRF_Table2_II_s1_Dyn207">#REF!</definedName>
    <definedName name="CRF_Table2_II_s1_Dyn208">#REF!</definedName>
    <definedName name="CRF_Table2_II_s1_Dyn209">#REF!</definedName>
    <definedName name="CRF_Table2_II_s1_Dyn210">#REF!</definedName>
    <definedName name="CRF_Table2_II_s1_Dyn211">#REF!</definedName>
    <definedName name="CRF_Table2_II_s1_Dyn212">#REF!</definedName>
    <definedName name="CRF_Table2_II_s1_Dyn213">#REF!</definedName>
    <definedName name="CRF_Table2_II_s1_Dyn214">#REF!</definedName>
    <definedName name="CRF_Table2_II_s1_Dyn215">#REF!</definedName>
    <definedName name="CRF_Table2_II_s1_Dyn216">#REF!</definedName>
    <definedName name="CRF_Table2_II_s1_Dyn217">#REF!</definedName>
    <definedName name="CRF_Table2_II_s1_Dyn218">#REF!</definedName>
    <definedName name="CRF_Table2_II_s1_Dyn219">#REF!</definedName>
    <definedName name="CRF_Table2_II_s1_Dyn220">#REF!</definedName>
    <definedName name="CRF_Table2_II_s1_Dyn300">#REF!</definedName>
    <definedName name="CRF_Table2_II_s1_Dyn301">#REF!</definedName>
    <definedName name="CRF_Table2_II_s1_Dyn302">#REF!</definedName>
    <definedName name="CRF_Table2_II_s1_Dyn303">#REF!</definedName>
    <definedName name="CRF_Table2_II_s1_Dyn304">#REF!</definedName>
    <definedName name="CRF_Table2_II_s1_Dyn305">#REF!</definedName>
    <definedName name="CRF_Table2_II_s1_Dyn306">#REF!</definedName>
    <definedName name="CRF_Table2_II_s1_Dyn307">#REF!</definedName>
    <definedName name="CRF_Table2_II_s1_Dyn308">#REF!</definedName>
    <definedName name="CRF_Table2_II_s1_Dyn309">#REF!</definedName>
    <definedName name="CRF_Table2_II_s1_Dyn310">#REF!</definedName>
    <definedName name="CRF_Table2_II_s1_Dyn311">#REF!</definedName>
    <definedName name="CRF_Table2_II_s1_Dyn312">#REF!</definedName>
    <definedName name="CRF_Table2_II_s1_Dyn313">#REF!</definedName>
    <definedName name="CRF_Table2_II_s1_Dyn314">#REF!</definedName>
    <definedName name="CRF_Table2_II_s1_Dyn315">#REF!</definedName>
    <definedName name="CRF_Table2_II_s1_Dyn316">#REF!</definedName>
    <definedName name="CRF_Table2_II_s1_Dyn317">#REF!</definedName>
    <definedName name="CRF_Table2_II_s1_Dyn318">#REF!</definedName>
    <definedName name="CRF_Table2_II_s1_Dyn319">#REF!</definedName>
    <definedName name="CRF_Table2_II_s1_Dyn320">#REF!</definedName>
    <definedName name="CRF_Table2_II_s1_DynE3">#REF!</definedName>
    <definedName name="CRF_Table2_II_s1_DynF8">#REF!</definedName>
    <definedName name="CRF_Table2_II_s1_DynG">#REF!</definedName>
    <definedName name="CRF_Table2_II_s1_Main">#REF!</definedName>
    <definedName name="_xlnm.Print_Area" localSheetId="1">CO2削減量及び費用対効果!$A$1:$K$34</definedName>
    <definedName name="_xlnm.Print_Area" localSheetId="3">設備機器一覧表!$B$1:$N$27</definedName>
    <definedName name="_xlnm.Print_Area" localSheetId="2">電力計算部!$A$1:$L$53</definedName>
    <definedName name="_xlnm.Print_Area" localSheetId="0">入力シート!$A$1:$J$61,入力シート!$P$62:$Z$169</definedName>
    <definedName name="_xlnm.Print_Area" localSheetId="4">輸送【トンキロ法】参考!$A$1:$Q$67</definedName>
    <definedName name="_xlnm.Print_Area">#REF!</definedName>
    <definedName name="q_050" localSheetId="2">#REF!</definedName>
    <definedName name="q_050">#REF!</definedName>
    <definedName name="q_060" localSheetId="2">#REF!</definedName>
    <definedName name="q_060">#REF!</definedName>
    <definedName name="q_070" localSheetId="2">#REF!</definedName>
    <definedName name="q_070">#REF!</definedName>
    <definedName name="q_080" localSheetId="2">#REF!</definedName>
    <definedName name="q_080">#REF!</definedName>
    <definedName name="q_090" localSheetId="2">#REF!</definedName>
    <definedName name="q_090">#REF!</definedName>
    <definedName name="q_100" localSheetId="2">#REF!</definedName>
    <definedName name="q_100">#REF!</definedName>
    <definedName name="T_IDEAen_export_format2" localSheetId="2">#REF!</definedName>
    <definedName name="T_IDEAen_export_format2">#REF!</definedName>
    <definedName name="Z_0111E7B5_3E0B_11D4_8303_000102284B93_.wvu.PrintArea" localSheetId="5" hidden="1">#REF!</definedName>
    <definedName name="Z_0111E7B5_3E0B_11D4_8303_000102284B93_.wvu.PrintArea" localSheetId="2" hidden="1">#REF!</definedName>
    <definedName name="Z_0111E7B5_3E0B_11D4_8303_000102284B93_.wvu.PrintArea" hidden="1">#REF!</definedName>
    <definedName name="Z_011E7B5_3E0B_11D4_8303_000102284B94" localSheetId="5" hidden="1">#REF!</definedName>
    <definedName name="Z_011E7B5_3E0B_11D4_8303_000102284B94" localSheetId="2" hidden="1">#REF!</definedName>
    <definedName name="Z_011E7B5_3E0B_11D4_8303_000102284B94" hidden="1">#REF!</definedName>
    <definedName name="グラフ１" hidden="1">[1]鉄鋼業データ!$D$3:$D$27</definedName>
    <definedName name="グラフ１１" hidden="1">[1]鉄鋼業データ!$D$3:$D$27</definedName>
    <definedName name="グラフ１２" hidden="1">[1]鉄鋼業データ!$E$3:$E$27</definedName>
    <definedName name="グラフ１３" hidden="1">[1]鉄鋼業データ!$B$3:$B$27</definedName>
    <definedName name="グラフ２" hidden="1">[1]鉄鋼業データ!$E$3:$E$27</definedName>
    <definedName name="グラフ３" hidden="1">[1]鉄鋼業データ!$B$3:$B$27</definedName>
    <definedName name="グラフデータ">[1]鉄鋼業データ!$C$3:$E$27</definedName>
    <definedName name="データ1">[5]Sheet1!$C$2:$AA$4</definedName>
    <definedName name="データ2">[5]Sheet1!$C$6:$AA$8</definedName>
    <definedName name="概況テキスト">[1]鉄鋼業データ!$G$2:$O$21</definedName>
    <definedName name="原単位非" localSheetId="3">[6]原単位!$B$3:$E$19</definedName>
    <definedName name="原単位非" localSheetId="2">[7]原単位!$B$3:$E$19</definedName>
    <definedName name="原単位非">[7]原単位!$B$3:$E$19</definedName>
    <definedName name="原単位表" localSheetId="3">[8]原単位!$B$3:$F$19</definedName>
    <definedName name="原単位表">原単位!$B$3:$F$7</definedName>
    <definedName name="素材名" localSheetId="3">[8]原単位!$B$3:$B$19</definedName>
    <definedName name="素材名">原単位!$B$3:$B$7</definedName>
    <definedName name="入力">[9]原単位!$B$3:$B$19</definedName>
    <definedName name="表紙" localSheetId="3">#REF!</definedName>
    <definedName name="表紙" localSheetId="2">#REF!</definedName>
    <definedName name="表紙">#REF!</definedName>
    <definedName name="変更" localSheetId="3">#REF!</definedName>
    <definedName name="変更">#REF!</definedName>
    <definedName name="裏面" localSheetId="2">#REF!</definedName>
    <definedName name="裏面">#REF!</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8" i="12" l="1"/>
  <c r="G52" i="16"/>
  <c r="B35" i="13"/>
  <c r="D35" i="13" s="1"/>
  <c r="K19" i="12" l="1"/>
  <c r="E6" i="1"/>
  <c r="AC98" i="9" l="1"/>
  <c r="AD98" i="9" s="1"/>
  <c r="AC97" i="9"/>
  <c r="AD97" i="9" s="1"/>
  <c r="AC96" i="9"/>
  <c r="AD96" i="9" s="1"/>
  <c r="AC95" i="9"/>
  <c r="AD95" i="9" s="1"/>
  <c r="AC94" i="9"/>
  <c r="AD94" i="9" s="1"/>
  <c r="AC93" i="9"/>
  <c r="AD93" i="9" s="1"/>
  <c r="AC109" i="9"/>
  <c r="AC108" i="9"/>
  <c r="AC107" i="9"/>
  <c r="AC106" i="9"/>
  <c r="AC105" i="9"/>
  <c r="AC104" i="9"/>
  <c r="AC91" i="9"/>
  <c r="AD91" i="9" s="1"/>
  <c r="AC90" i="9"/>
  <c r="AD90" i="9" s="1"/>
  <c r="AC89" i="9"/>
  <c r="AD89" i="9" s="1"/>
  <c r="AC88" i="9"/>
  <c r="AD88" i="9" s="1"/>
  <c r="AC87" i="9"/>
  <c r="AD87" i="9" s="1"/>
  <c r="AC86" i="9"/>
  <c r="AD86" i="9" s="1"/>
  <c r="E23" i="1" l="1"/>
  <c r="E32" i="1" s="1"/>
  <c r="M7" i="9"/>
  <c r="N7" i="9" s="1"/>
  <c r="M8" i="9"/>
  <c r="N8" i="9" s="1"/>
  <c r="M9" i="9"/>
  <c r="N9" i="9" s="1"/>
  <c r="M10" i="9"/>
  <c r="N10" i="9" s="1"/>
  <c r="M11" i="9"/>
  <c r="N11" i="9" s="1"/>
  <c r="M12" i="9"/>
  <c r="N12" i="9" s="1"/>
  <c r="F13" i="9"/>
  <c r="G13" i="9"/>
  <c r="G28" i="9"/>
  <c r="M35" i="9"/>
  <c r="N35" i="9" s="1"/>
  <c r="M36" i="9"/>
  <c r="N36" i="9" s="1"/>
  <c r="M37" i="9"/>
  <c r="N37" i="9" s="1"/>
  <c r="M38" i="9"/>
  <c r="N38" i="9" s="1"/>
  <c r="M39" i="9"/>
  <c r="N39" i="9" s="1"/>
  <c r="M40" i="9"/>
  <c r="N40" i="9" s="1"/>
  <c r="F41" i="9"/>
  <c r="G41" i="9"/>
  <c r="G56" i="9"/>
  <c r="H23" i="16"/>
  <c r="H22" i="16"/>
  <c r="K18" i="16"/>
  <c r="E37" i="16"/>
  <c r="E46" i="16"/>
  <c r="E51" i="16"/>
  <c r="E50" i="16"/>
  <c r="E49" i="16"/>
  <c r="E48" i="16"/>
  <c r="E47" i="16"/>
  <c r="E42" i="16"/>
  <c r="E41" i="16"/>
  <c r="E40" i="16"/>
  <c r="E39" i="16"/>
  <c r="E38" i="16"/>
  <c r="C51" i="16"/>
  <c r="C50" i="16"/>
  <c r="C49" i="16"/>
  <c r="C48" i="16"/>
  <c r="C47" i="16"/>
  <c r="C46" i="16"/>
  <c r="C42" i="16"/>
  <c r="C41" i="16"/>
  <c r="C40" i="16"/>
  <c r="C39" i="16"/>
  <c r="C38" i="16"/>
  <c r="C37" i="16"/>
  <c r="B51" i="16"/>
  <c r="F51" i="16" s="1"/>
  <c r="B50" i="16"/>
  <c r="F50" i="16" s="1"/>
  <c r="B49" i="16"/>
  <c r="B48" i="16"/>
  <c r="B47" i="16"/>
  <c r="B46" i="16"/>
  <c r="B42" i="16"/>
  <c r="B41" i="16"/>
  <c r="B40" i="16"/>
  <c r="B39" i="16"/>
  <c r="B38" i="16"/>
  <c r="B37" i="16"/>
  <c r="I31" i="16"/>
  <c r="I30" i="16"/>
  <c r="I29" i="16"/>
  <c r="I28" i="16"/>
  <c r="I27" i="16"/>
  <c r="I26" i="16"/>
  <c r="I25" i="16"/>
  <c r="I24" i="16"/>
  <c r="I23" i="16"/>
  <c r="I22" i="16"/>
  <c r="H31" i="16"/>
  <c r="H30" i="16"/>
  <c r="H29" i="16"/>
  <c r="H28" i="16"/>
  <c r="H27" i="16"/>
  <c r="H26" i="16"/>
  <c r="H25" i="16"/>
  <c r="H24" i="16"/>
  <c r="G31" i="16"/>
  <c r="G30" i="16"/>
  <c r="G29" i="16"/>
  <c r="G28" i="16"/>
  <c r="G27" i="16"/>
  <c r="G26" i="16"/>
  <c r="G25" i="16"/>
  <c r="G24" i="16"/>
  <c r="G23" i="16"/>
  <c r="G22" i="16"/>
  <c r="E31" i="16"/>
  <c r="E30" i="16"/>
  <c r="E29" i="16"/>
  <c r="E28" i="16"/>
  <c r="E27" i="16"/>
  <c r="E26" i="16"/>
  <c r="E25" i="16"/>
  <c r="E24" i="16"/>
  <c r="E23" i="16"/>
  <c r="F31" i="16"/>
  <c r="F30" i="16"/>
  <c r="F29" i="16"/>
  <c r="F28" i="16"/>
  <c r="F27" i="16"/>
  <c r="F26" i="16"/>
  <c r="F25" i="16"/>
  <c r="F24" i="16"/>
  <c r="F23" i="16"/>
  <c r="F22" i="16"/>
  <c r="E22" i="16"/>
  <c r="C31" i="16"/>
  <c r="C30" i="16"/>
  <c r="C29" i="16"/>
  <c r="C28" i="16"/>
  <c r="C27" i="16"/>
  <c r="C26" i="16"/>
  <c r="C25" i="16"/>
  <c r="C24" i="16"/>
  <c r="C23" i="16"/>
  <c r="C22" i="16"/>
  <c r="B31" i="16"/>
  <c r="B30" i="16"/>
  <c r="B29" i="16"/>
  <c r="B28" i="16"/>
  <c r="B27" i="16"/>
  <c r="B26" i="16"/>
  <c r="B25" i="16"/>
  <c r="B24" i="16"/>
  <c r="B23" i="16"/>
  <c r="B22" i="16"/>
  <c r="I14" i="16"/>
  <c r="I13" i="16"/>
  <c r="I12" i="16"/>
  <c r="I11" i="16"/>
  <c r="I10" i="16"/>
  <c r="I9" i="16"/>
  <c r="I8" i="16"/>
  <c r="I7" i="16"/>
  <c r="I6" i="16"/>
  <c r="I5" i="16"/>
  <c r="H14" i="16"/>
  <c r="H13" i="16"/>
  <c r="H12" i="16"/>
  <c r="H11" i="16"/>
  <c r="H10" i="16"/>
  <c r="H9" i="16"/>
  <c r="H8" i="16"/>
  <c r="H7" i="16"/>
  <c r="H6" i="16"/>
  <c r="H5" i="16"/>
  <c r="G14" i="16"/>
  <c r="G13" i="16"/>
  <c r="G12" i="16"/>
  <c r="G11" i="16"/>
  <c r="G10" i="16"/>
  <c r="G9" i="16"/>
  <c r="G8" i="16"/>
  <c r="G7" i="16"/>
  <c r="G6" i="16"/>
  <c r="G5" i="16"/>
  <c r="F5" i="16"/>
  <c r="F14" i="16"/>
  <c r="E14" i="16"/>
  <c r="F13" i="16"/>
  <c r="E13" i="16"/>
  <c r="F12" i="16"/>
  <c r="E12" i="16"/>
  <c r="F11" i="16"/>
  <c r="E11" i="16"/>
  <c r="F10" i="16"/>
  <c r="E10" i="16"/>
  <c r="F9" i="16"/>
  <c r="E9" i="16"/>
  <c r="F8" i="16"/>
  <c r="E8" i="16"/>
  <c r="F7" i="16"/>
  <c r="E7" i="16"/>
  <c r="F6" i="16"/>
  <c r="E6" i="16"/>
  <c r="E5" i="16"/>
  <c r="C14" i="16"/>
  <c r="C13" i="16"/>
  <c r="C12" i="16"/>
  <c r="C11" i="16"/>
  <c r="C10" i="16"/>
  <c r="C9" i="16"/>
  <c r="C8" i="16"/>
  <c r="C7" i="16"/>
  <c r="C6" i="16"/>
  <c r="C5" i="16"/>
  <c r="B14" i="16"/>
  <c r="B13" i="16"/>
  <c r="B12" i="16"/>
  <c r="B11" i="16"/>
  <c r="B10" i="16"/>
  <c r="F42" i="16" s="1"/>
  <c r="B9" i="16"/>
  <c r="F41" i="16" s="1"/>
  <c r="B8" i="16"/>
  <c r="F40" i="16" s="1"/>
  <c r="B7" i="16"/>
  <c r="F39" i="16" s="1"/>
  <c r="B6" i="16"/>
  <c r="F38" i="16" s="1"/>
  <c r="B5" i="16"/>
  <c r="F37" i="16" s="1"/>
  <c r="E11" i="1"/>
  <c r="E10" i="1"/>
  <c r="E9" i="1"/>
  <c r="E8" i="1"/>
  <c r="E7" i="1"/>
  <c r="C7" i="1"/>
  <c r="C11" i="1"/>
  <c r="C10" i="1"/>
  <c r="C9" i="1"/>
  <c r="C8" i="1"/>
  <c r="C6" i="1"/>
  <c r="J16" i="16"/>
  <c r="I33" i="16"/>
  <c r="N28" i="16" l="1"/>
  <c r="J28" i="16" s="1"/>
  <c r="K28" i="16" s="1"/>
  <c r="N41" i="9"/>
  <c r="I41" i="9" s="1"/>
  <c r="H17" i="1" s="1"/>
  <c r="H19" i="1" s="1"/>
  <c r="N13" i="9"/>
  <c r="I13" i="9" s="1"/>
  <c r="H18" i="1" s="1"/>
  <c r="G51" i="16"/>
  <c r="P27" i="16"/>
  <c r="P10" i="16"/>
  <c r="P9" i="16"/>
  <c r="G50" i="16"/>
  <c r="P26" i="16"/>
  <c r="G41" i="16"/>
  <c r="G42" i="16"/>
  <c r="N6" i="16"/>
  <c r="J6" i="16" s="1"/>
  <c r="K6" i="16" s="1"/>
  <c r="N26" i="16"/>
  <c r="J26" i="16" s="1"/>
  <c r="K26" i="16" s="1"/>
  <c r="P25" i="16" s="1"/>
  <c r="N31" i="16"/>
  <c r="J31" i="16" s="1"/>
  <c r="K31" i="16" s="1"/>
  <c r="N11" i="16"/>
  <c r="J11" i="16" s="1"/>
  <c r="K11" i="16" s="1"/>
  <c r="N27" i="16"/>
  <c r="J27" i="16" s="1"/>
  <c r="K27" i="16" s="1"/>
  <c r="N29" i="16"/>
  <c r="J29" i="16" s="1"/>
  <c r="K29" i="16" s="1"/>
  <c r="N30" i="16"/>
  <c r="J30" i="16" s="1"/>
  <c r="K30" i="16" s="1"/>
  <c r="N25" i="16"/>
  <c r="J25" i="16" s="1"/>
  <c r="K25" i="16" s="1"/>
  <c r="P24" i="16" s="1"/>
  <c r="N23" i="16"/>
  <c r="J23" i="16" s="1"/>
  <c r="K23" i="16" s="1"/>
  <c r="N24" i="16"/>
  <c r="J24" i="16" s="1"/>
  <c r="K24" i="16" s="1"/>
  <c r="P23" i="16" s="1"/>
  <c r="N22" i="16"/>
  <c r="J22" i="16" s="1"/>
  <c r="K22" i="16" s="1"/>
  <c r="N10" i="16"/>
  <c r="J10" i="16" s="1"/>
  <c r="K10" i="16" s="1"/>
  <c r="N8" i="16"/>
  <c r="J8" i="16" s="1"/>
  <c r="K8" i="16" s="1"/>
  <c r="P7" i="16" s="1"/>
  <c r="N13" i="16"/>
  <c r="J13" i="16" s="1"/>
  <c r="K13" i="16" s="1"/>
  <c r="N12" i="16"/>
  <c r="J12" i="16" s="1"/>
  <c r="K12" i="16" s="1"/>
  <c r="N9" i="16"/>
  <c r="J9" i="16" s="1"/>
  <c r="K9" i="16" s="1"/>
  <c r="P8" i="16" s="1"/>
  <c r="N14" i="16"/>
  <c r="J14" i="16" s="1"/>
  <c r="K14" i="16" s="1"/>
  <c r="N7" i="16"/>
  <c r="J7" i="16" s="1"/>
  <c r="K7" i="16" s="1"/>
  <c r="P6" i="16" s="1"/>
  <c r="N5" i="16"/>
  <c r="J5" i="16" s="1"/>
  <c r="K5" i="16" s="1"/>
  <c r="P22" i="16" l="1"/>
  <c r="F48" i="16" s="1"/>
  <c r="G48" i="16" s="1"/>
  <c r="P5" i="16"/>
  <c r="G39" i="16"/>
  <c r="J32" i="16"/>
  <c r="K15" i="16"/>
  <c r="J15" i="16"/>
  <c r="K32" i="16"/>
  <c r="F49" i="16" l="1"/>
  <c r="G49" i="16" s="1"/>
  <c r="G40" i="16"/>
  <c r="G37" i="16"/>
  <c r="F46" i="16"/>
  <c r="G46" i="16" s="1"/>
  <c r="G38" i="16"/>
  <c r="F47" i="16"/>
  <c r="G47" i="16" s="1"/>
  <c r="Y134" i="9" l="1"/>
  <c r="G43" i="16"/>
  <c r="Y124" i="9" s="1"/>
  <c r="AA154" i="9"/>
  <c r="AB154" i="9" s="1"/>
  <c r="AA153" i="9"/>
  <c r="AB153" i="9" s="1"/>
  <c r="AA152" i="9"/>
  <c r="AB152" i="9" s="1"/>
  <c r="AA151" i="9"/>
  <c r="AB151" i="9" s="1"/>
  <c r="AA150" i="9"/>
  <c r="AB150" i="9" s="1"/>
  <c r="AA149" i="9"/>
  <c r="AB149" i="9" s="1"/>
  <c r="AA147" i="9"/>
  <c r="AB147" i="9" s="1"/>
  <c r="AA146" i="9"/>
  <c r="AB146" i="9" s="1"/>
  <c r="AA145" i="9"/>
  <c r="AB145" i="9" s="1"/>
  <c r="AA144" i="9"/>
  <c r="AB144" i="9" s="1"/>
  <c r="AA143" i="9"/>
  <c r="AB143" i="9" s="1"/>
  <c r="AA142" i="9"/>
  <c r="AB142" i="9" s="1"/>
  <c r="AC122" i="9"/>
  <c r="AD122" i="9" s="1"/>
  <c r="AC134" i="9"/>
  <c r="AD134" i="9" s="1"/>
  <c r="AC133" i="9"/>
  <c r="AD133" i="9" s="1"/>
  <c r="AC132" i="9"/>
  <c r="AD132" i="9" s="1"/>
  <c r="AC131" i="9"/>
  <c r="AD131" i="9" s="1"/>
  <c r="AC130" i="9"/>
  <c r="AD130" i="9" s="1"/>
  <c r="AC129" i="9"/>
  <c r="AD129" i="9" s="1"/>
  <c r="AC127" i="9"/>
  <c r="AD127" i="9" s="1"/>
  <c r="AC126" i="9"/>
  <c r="AD126" i="9" s="1"/>
  <c r="AC125" i="9"/>
  <c r="AD125" i="9" s="1"/>
  <c r="AC124" i="9"/>
  <c r="AD124" i="9" s="1"/>
  <c r="AC123" i="9"/>
  <c r="AD123" i="9" s="1"/>
  <c r="AC116" i="9"/>
  <c r="AD116" i="9" s="1"/>
  <c r="AC115" i="9"/>
  <c r="AD115" i="9" s="1"/>
  <c r="AC114" i="9"/>
  <c r="AD114" i="9" s="1"/>
  <c r="AC112" i="9"/>
  <c r="AD112" i="9" s="1"/>
  <c r="AC111" i="9"/>
  <c r="AD111" i="9" s="1"/>
  <c r="AD109" i="9"/>
  <c r="AD108" i="9"/>
  <c r="AD107" i="9"/>
  <c r="AD105" i="9"/>
  <c r="AD104" i="9"/>
  <c r="AD99" i="9"/>
  <c r="AD92" i="9"/>
  <c r="Y92" i="9" s="1"/>
  <c r="AA80" i="9"/>
  <c r="AB80" i="9" s="1"/>
  <c r="AA79" i="9"/>
  <c r="AB79" i="9" s="1"/>
  <c r="AA78" i="9"/>
  <c r="AB78" i="9" s="1"/>
  <c r="AA77" i="9"/>
  <c r="AB77" i="9" s="1"/>
  <c r="AA76" i="9"/>
  <c r="AB76" i="9" s="1"/>
  <c r="AA75" i="9"/>
  <c r="AB75" i="9" s="1"/>
  <c r="AA73" i="9"/>
  <c r="AB73" i="9" s="1"/>
  <c r="AA72" i="9"/>
  <c r="AB72" i="9" s="1"/>
  <c r="AA71" i="9"/>
  <c r="AB71" i="9" s="1"/>
  <c r="AA70" i="9"/>
  <c r="AB70" i="9" s="1"/>
  <c r="AA69" i="9"/>
  <c r="AB69" i="9" s="1"/>
  <c r="AA68" i="9"/>
  <c r="AB68" i="9" s="1"/>
  <c r="AJ73" i="9"/>
  <c r="AK73" i="9" s="1"/>
  <c r="AH70" i="9"/>
  <c r="AG73" i="9" s="1"/>
  <c r="T54" i="14"/>
  <c r="S57" i="14" s="1"/>
  <c r="V57" i="14"/>
  <c r="Y99" i="9" l="1"/>
  <c r="E18" i="1" s="1"/>
  <c r="W57" i="14"/>
  <c r="E17" i="1"/>
  <c r="AC142" i="9"/>
  <c r="AD142" i="9" s="1"/>
  <c r="Y142" i="9" s="1"/>
  <c r="AC143" i="9"/>
  <c r="AD143" i="9" s="1"/>
  <c r="Y143" i="9" s="1"/>
  <c r="AC145" i="9"/>
  <c r="AD145" i="9" s="1"/>
  <c r="Y145" i="9" s="1"/>
  <c r="AC146" i="9"/>
  <c r="AD146" i="9" s="1"/>
  <c r="Y146" i="9" s="1"/>
  <c r="AC144" i="9"/>
  <c r="AD144" i="9" s="1"/>
  <c r="Y144" i="9" s="1"/>
  <c r="AC149" i="9"/>
  <c r="AD149" i="9" s="1"/>
  <c r="Y149" i="9" s="1"/>
  <c r="AC150" i="9"/>
  <c r="AD150" i="9" s="1"/>
  <c r="Y150" i="9" s="1"/>
  <c r="AC151" i="9"/>
  <c r="AD151" i="9" s="1"/>
  <c r="AC152" i="9"/>
  <c r="AD152" i="9" s="1"/>
  <c r="AC153" i="9"/>
  <c r="AD153" i="9" s="1"/>
  <c r="Y153" i="9" s="1"/>
  <c r="AC147" i="9"/>
  <c r="AD147" i="9" s="1"/>
  <c r="Y147" i="9" s="1"/>
  <c r="AC154" i="9"/>
  <c r="AD154" i="9" s="1"/>
  <c r="Y154" i="9" s="1"/>
  <c r="AD128" i="9"/>
  <c r="Y128" i="9" s="1"/>
  <c r="F17" i="1" s="1"/>
  <c r="AD135" i="9"/>
  <c r="Y135" i="9" s="1"/>
  <c r="AL73" i="9"/>
  <c r="AC75" i="9"/>
  <c r="AD75" i="9" s="1"/>
  <c r="Y75" i="9" s="1"/>
  <c r="AC68" i="9"/>
  <c r="AD68" i="9" s="1"/>
  <c r="AC78" i="9"/>
  <c r="AD78" i="9" s="1"/>
  <c r="Y78" i="9" s="1"/>
  <c r="AC79" i="9"/>
  <c r="AD79" i="9" s="1"/>
  <c r="Y79" i="9" s="1"/>
  <c r="AC69" i="9"/>
  <c r="AD69" i="9" s="1"/>
  <c r="Y69" i="9" s="1"/>
  <c r="AC77" i="9"/>
  <c r="AD77" i="9" s="1"/>
  <c r="Y77" i="9" s="1"/>
  <c r="AC70" i="9"/>
  <c r="AD70" i="9" s="1"/>
  <c r="Y70" i="9" s="1"/>
  <c r="AC72" i="9"/>
  <c r="AD72" i="9" s="1"/>
  <c r="Y72" i="9" s="1"/>
  <c r="AC73" i="9"/>
  <c r="AD73" i="9" s="1"/>
  <c r="Y73" i="9" s="1"/>
  <c r="AC76" i="9"/>
  <c r="AD76" i="9" s="1"/>
  <c r="Y76" i="9" s="1"/>
  <c r="AC71" i="9"/>
  <c r="AD71" i="9" s="1"/>
  <c r="Y71" i="9" s="1"/>
  <c r="AC80" i="9"/>
  <c r="AD80" i="9" s="1"/>
  <c r="Y80" i="9" s="1"/>
  <c r="F18" i="1" l="1"/>
  <c r="F19" i="1" s="1"/>
  <c r="E19" i="1"/>
  <c r="Y155" i="9"/>
  <c r="I18" i="1" s="1"/>
  <c r="AD155" i="9"/>
  <c r="Y148" i="9"/>
  <c r="I17" i="1" s="1"/>
  <c r="AD148" i="9"/>
  <c r="AD74" i="9"/>
  <c r="Y74" i="9" s="1"/>
  <c r="AD81" i="9"/>
  <c r="Y81" i="9" s="1"/>
  <c r="D18" i="1" s="1"/>
  <c r="Y68" i="9"/>
  <c r="D17" i="1" l="1"/>
  <c r="D19" i="1" s="1"/>
  <c r="I19" i="1"/>
  <c r="E26" i="13"/>
  <c r="D25" i="13" l="1"/>
  <c r="E25" i="13" s="1"/>
  <c r="AD106" i="9" l="1"/>
  <c r="AC113" i="9"/>
  <c r="AD113" i="9" s="1"/>
  <c r="E12" i="1"/>
  <c r="E33" i="1" s="1"/>
  <c r="AD117" i="9" l="1"/>
  <c r="Y117" i="9" s="1"/>
  <c r="G18" i="1" s="1"/>
  <c r="J18" i="1" s="1"/>
  <c r="AD110" i="9"/>
  <c r="Y110" i="9" l="1"/>
  <c r="G17" i="1" s="1"/>
  <c r="G19" i="1" l="1"/>
  <c r="J17" i="1"/>
  <c r="J19" i="1" s="1"/>
  <c r="E28" i="1" s="1"/>
  <c r="AF103" i="1"/>
  <c r="AF102" i="1"/>
  <c r="AF101" i="1"/>
  <c r="AF100" i="1"/>
  <c r="AF99" i="1"/>
  <c r="AF98" i="1"/>
  <c r="AF97" i="1"/>
  <c r="AF96" i="1"/>
  <c r="AF95" i="1"/>
  <c r="AF94" i="1"/>
  <c r="AF93" i="1"/>
  <c r="AF92" i="1"/>
  <c r="AF91" i="1"/>
  <c r="AF90" i="1"/>
  <c r="AF89" i="1"/>
  <c r="AF88" i="1"/>
  <c r="AF87" i="1"/>
  <c r="E29" i="1" l="1"/>
</calcChain>
</file>

<file path=xl/sharedStrings.xml><?xml version="1.0" encoding="utf-8"?>
<sst xmlns="http://schemas.openxmlformats.org/spreadsheetml/2006/main" count="494" uniqueCount="311">
  <si>
    <t>Ⅰ</t>
    <phoneticPr fontId="2"/>
  </si>
  <si>
    <r>
      <rPr>
        <b/>
        <sz val="11"/>
        <color theme="1"/>
        <rFont val="ＭＳ Ｐゴシック"/>
        <family val="3"/>
        <charset val="128"/>
        <scheme val="minor"/>
      </rPr>
      <t>再生素材名</t>
    </r>
    <r>
      <rPr>
        <sz val="11"/>
        <color theme="1"/>
        <rFont val="ＭＳ Ｐゴシック"/>
        <family val="2"/>
        <charset val="128"/>
        <scheme val="minor"/>
      </rPr>
      <t xml:space="preserve">
</t>
    </r>
    <r>
      <rPr>
        <sz val="10"/>
        <color theme="1"/>
        <rFont val="ＭＳ Ｐゴシック"/>
        <family val="3"/>
        <charset val="128"/>
        <scheme val="minor"/>
      </rPr>
      <t>（下記の枠においてプルダウンで選択して下さい）</t>
    </r>
    <rPh sb="0" eb="4">
      <t>サイセイソザイ</t>
    </rPh>
    <rPh sb="4" eb="5">
      <t>メイ</t>
    </rPh>
    <rPh sb="7" eb="9">
      <t>カキ</t>
    </rPh>
    <rPh sb="10" eb="11">
      <t>ワク</t>
    </rPh>
    <rPh sb="21" eb="23">
      <t>センタク</t>
    </rPh>
    <rPh sb="25" eb="26">
      <t>クダ</t>
    </rPh>
    <phoneticPr fontId="2"/>
  </si>
  <si>
    <t>合　　　　計</t>
    <rPh sb="0" eb="1">
      <t>ゴウ</t>
    </rPh>
    <rPh sb="5" eb="6">
      <t>ケイ</t>
    </rPh>
    <phoneticPr fontId="2"/>
  </si>
  <si>
    <t>Ⅱ</t>
    <phoneticPr fontId="2"/>
  </si>
  <si>
    <t>エネルギー起源のＣＯ２削減量(t-CO2/年)</t>
    <rPh sb="11" eb="13">
      <t>サクゲン</t>
    </rPh>
    <rPh sb="13" eb="14">
      <t>リョウ</t>
    </rPh>
    <phoneticPr fontId="30"/>
  </si>
  <si>
    <t>プロセス</t>
    <phoneticPr fontId="30"/>
  </si>
  <si>
    <t>輸送</t>
    <rPh sb="0" eb="2">
      <t>ユソウ</t>
    </rPh>
    <phoneticPr fontId="2"/>
  </si>
  <si>
    <t>合計</t>
    <rPh sb="0" eb="2">
      <t>ゴウケイ</t>
    </rPh>
    <phoneticPr fontId="30"/>
  </si>
  <si>
    <t>①事業実施前ＣＯ２排出量</t>
    <rPh sb="1" eb="6">
      <t>ジギョウジッシマエ</t>
    </rPh>
    <rPh sb="9" eb="12">
      <t>ハイシュツリョウ</t>
    </rPh>
    <phoneticPr fontId="30"/>
  </si>
  <si>
    <t>②事業実施後ＣＯ２排出量</t>
    <rPh sb="1" eb="6">
      <t>ジギョウジッシゴ</t>
    </rPh>
    <rPh sb="9" eb="12">
      <t>ハイシュツリョウ</t>
    </rPh>
    <phoneticPr fontId="30"/>
  </si>
  <si>
    <t>③事業実施によるＣＯ２削減量
（①－②）</t>
    <rPh sb="1" eb="5">
      <t>ジギョウジッシ</t>
    </rPh>
    <rPh sb="11" eb="14">
      <t>サクゲンリョウ</t>
    </rPh>
    <phoneticPr fontId="30"/>
  </si>
  <si>
    <t>Ⅲ</t>
    <phoneticPr fontId="2"/>
  </si>
  <si>
    <t>※様式３の「省CO2型リサイクル等高度化設備導入促進事業に要する経費内訳」より転記してください。</t>
    <rPh sb="1" eb="3">
      <t>ヨウシキ</t>
    </rPh>
    <rPh sb="6" eb="7">
      <t>ショウ</t>
    </rPh>
    <rPh sb="7" eb="11">
      <t>コ２ガタ</t>
    </rPh>
    <rPh sb="16" eb="17">
      <t>トウ</t>
    </rPh>
    <rPh sb="17" eb="20">
      <t>コウドカ</t>
    </rPh>
    <rPh sb="20" eb="22">
      <t>セツビ</t>
    </rPh>
    <rPh sb="22" eb="24">
      <t>ドウニュウ</t>
    </rPh>
    <rPh sb="24" eb="26">
      <t>ソクシン</t>
    </rPh>
    <rPh sb="26" eb="28">
      <t>ジギョウ</t>
    </rPh>
    <rPh sb="29" eb="30">
      <t>ヨウ</t>
    </rPh>
    <rPh sb="32" eb="34">
      <t>ケイヒ</t>
    </rPh>
    <rPh sb="34" eb="36">
      <t>ウチワケ</t>
    </rPh>
    <rPh sb="39" eb="41">
      <t>テンキ</t>
    </rPh>
    <phoneticPr fontId="2"/>
  </si>
  <si>
    <t>Ⅳ</t>
    <phoneticPr fontId="2"/>
  </si>
  <si>
    <t>算出結果</t>
    <rPh sb="0" eb="2">
      <t>サンシュツ</t>
    </rPh>
    <rPh sb="2" eb="4">
      <t>ケッカ</t>
    </rPh>
    <phoneticPr fontId="2"/>
  </si>
  <si>
    <t>１．年間のCO2削減量</t>
    <rPh sb="2" eb="4">
      <t>ネンカン</t>
    </rPh>
    <rPh sb="8" eb="10">
      <t>サクゲン</t>
    </rPh>
    <rPh sb="10" eb="11">
      <t>リョウ</t>
    </rPh>
    <phoneticPr fontId="2"/>
  </si>
  <si>
    <t>エネルギー起源ＣＯ2削減量</t>
    <rPh sb="5" eb="7">
      <t>キゲン</t>
    </rPh>
    <rPh sb="10" eb="12">
      <t>サクゲン</t>
    </rPh>
    <rPh sb="12" eb="13">
      <t>リョウ</t>
    </rPh>
    <phoneticPr fontId="2"/>
  </si>
  <si>
    <t>(2)トータルＣＯ2排出量
　　（非エネルギー起源も含む）</t>
    <rPh sb="7" eb="13">
      <t>コ２ハイシュツリョウ</t>
    </rPh>
    <rPh sb="17" eb="18">
      <t>ヒ</t>
    </rPh>
    <rPh sb="23" eb="25">
      <t>キゲン</t>
    </rPh>
    <rPh sb="26" eb="27">
      <t>フク</t>
    </rPh>
    <phoneticPr fontId="2"/>
  </si>
  <si>
    <t>※削減量の計算にはＩＤＥＡデータを使用</t>
    <rPh sb="1" eb="3">
      <t>サクゲン</t>
    </rPh>
    <rPh sb="3" eb="4">
      <t>リョウ</t>
    </rPh>
    <rPh sb="5" eb="7">
      <t>ケイサン</t>
    </rPh>
    <rPh sb="17" eb="19">
      <t>シヨウ</t>
    </rPh>
    <phoneticPr fontId="2"/>
  </si>
  <si>
    <t>２．費用対効果（耐用年数９年）</t>
    <rPh sb="2" eb="7">
      <t>ヒヨウタイコウカ</t>
    </rPh>
    <rPh sb="8" eb="12">
      <t>タイヨウネンスウ</t>
    </rPh>
    <rPh sb="13" eb="14">
      <t>ネン</t>
    </rPh>
    <phoneticPr fontId="2"/>
  </si>
  <si>
    <t>エネルギー起源ＣＯ2削減量による費用対効果</t>
    <rPh sb="10" eb="12">
      <t>サクゲン</t>
    </rPh>
    <rPh sb="12" eb="13">
      <t>リョウ</t>
    </rPh>
    <rPh sb="16" eb="21">
      <t>ヒヨウタイコウカ</t>
    </rPh>
    <phoneticPr fontId="2"/>
  </si>
  <si>
    <t>再生素材等増加量の費用対効果</t>
    <phoneticPr fontId="2"/>
  </si>
  <si>
    <t>原単位　（kg-CO2/㎏）</t>
  </si>
  <si>
    <t>○</t>
    <phoneticPr fontId="2"/>
  </si>
  <si>
    <t>工　　　程</t>
  </si>
  <si>
    <t>事業実施前</t>
    <rPh sb="0" eb="2">
      <t>ジギョウ</t>
    </rPh>
    <rPh sb="2" eb="4">
      <t>ジッシ</t>
    </rPh>
    <rPh sb="4" eb="5">
      <t>マエ</t>
    </rPh>
    <phoneticPr fontId="30"/>
  </si>
  <si>
    <r>
      <t>ライン</t>
    </r>
    <r>
      <rPr>
        <sz val="8"/>
        <color theme="1"/>
        <rFont val="ＭＳ Ｐゴシック"/>
        <family val="3"/>
        <charset val="128"/>
        <scheme val="minor"/>
      </rPr>
      <t>ＮＯ</t>
    </r>
    <phoneticPr fontId="2"/>
  </si>
  <si>
    <r>
      <rPr>
        <b/>
        <sz val="11"/>
        <color theme="1"/>
        <rFont val="ＭＳ Ｐゴシック"/>
        <family val="3"/>
        <charset val="128"/>
        <scheme val="minor"/>
      </rPr>
      <t>製造量（トン／年）</t>
    </r>
    <r>
      <rPr>
        <sz val="11"/>
        <color theme="1"/>
        <rFont val="ＭＳ Ｐゴシック"/>
        <family val="2"/>
        <charset val="128"/>
        <scheme val="minor"/>
      </rPr>
      <t xml:space="preserve">
（年間製造量をトンで
数値を記入して下さい）</t>
    </r>
    <rPh sb="0" eb="2">
      <t>セイゾウ</t>
    </rPh>
    <rPh sb="2" eb="3">
      <t>リョウ</t>
    </rPh>
    <rPh sb="7" eb="8">
      <t>ネン</t>
    </rPh>
    <rPh sb="11" eb="13">
      <t>ネンカン</t>
    </rPh>
    <rPh sb="13" eb="15">
      <t>セイゾウ</t>
    </rPh>
    <rPh sb="15" eb="16">
      <t>リョウ</t>
    </rPh>
    <rPh sb="21" eb="23">
      <t>スウチ</t>
    </rPh>
    <rPh sb="24" eb="26">
      <t>キニュウ</t>
    </rPh>
    <rPh sb="28" eb="29">
      <t>クダ</t>
    </rPh>
    <phoneticPr fontId="2"/>
  </si>
  <si>
    <r>
      <rPr>
        <b/>
        <sz val="11"/>
        <color theme="1"/>
        <rFont val="ＭＳ Ｐゴシック"/>
        <family val="3"/>
        <charset val="128"/>
        <scheme val="minor"/>
      </rPr>
      <t>処理量（トン／年）</t>
    </r>
    <r>
      <rPr>
        <sz val="11"/>
        <color theme="1"/>
        <rFont val="ＭＳ Ｐゴシック"/>
        <family val="2"/>
        <charset val="128"/>
        <scheme val="minor"/>
      </rPr>
      <t xml:space="preserve">
（年間増加量をトンで
数値を記入して下さい）</t>
    </r>
    <rPh sb="0" eb="2">
      <t>ショリ</t>
    </rPh>
    <rPh sb="2" eb="3">
      <t>リョウ</t>
    </rPh>
    <rPh sb="7" eb="8">
      <t>ネン</t>
    </rPh>
    <rPh sb="11" eb="13">
      <t>ネンカン</t>
    </rPh>
    <rPh sb="13" eb="15">
      <t>ゾウカ</t>
    </rPh>
    <rPh sb="15" eb="16">
      <t>リョウ</t>
    </rPh>
    <rPh sb="21" eb="23">
      <t>スウチ</t>
    </rPh>
    <rPh sb="24" eb="26">
      <t>キニュウ</t>
    </rPh>
    <rPh sb="28" eb="29">
      <t>クダ</t>
    </rPh>
    <phoneticPr fontId="2"/>
  </si>
  <si>
    <t>数値</t>
    <rPh sb="0" eb="2">
      <t>スウチ</t>
    </rPh>
    <phoneticPr fontId="2"/>
  </si>
  <si>
    <t>排出量</t>
    <rPh sb="0" eb="3">
      <t>ハイシュツリョウ</t>
    </rPh>
    <phoneticPr fontId="2"/>
  </si>
  <si>
    <t>①</t>
    <phoneticPr fontId="2"/>
  </si>
  <si>
    <r>
      <t xml:space="preserve">ライン
</t>
    </r>
    <r>
      <rPr>
        <sz val="8"/>
        <color theme="1"/>
        <rFont val="ＭＳ Ｐゴシック"/>
        <family val="3"/>
        <charset val="128"/>
        <scheme val="minor"/>
      </rPr>
      <t>ＮＯ</t>
    </r>
    <phoneticPr fontId="2"/>
  </si>
  <si>
    <r>
      <rPr>
        <b/>
        <sz val="11"/>
        <color theme="1"/>
        <rFont val="ＭＳ Ｐゴシック"/>
        <family val="3"/>
        <charset val="128"/>
        <scheme val="minor"/>
      </rPr>
      <t>機器名</t>
    </r>
    <r>
      <rPr>
        <sz val="11"/>
        <color theme="1"/>
        <rFont val="ＭＳ Ｐゴシック"/>
        <family val="2"/>
        <charset val="128"/>
        <scheme val="minor"/>
      </rPr>
      <t xml:space="preserve">
</t>
    </r>
    <r>
      <rPr>
        <sz val="11"/>
        <color theme="1"/>
        <rFont val="ＭＳ Ｐゴシック"/>
        <family val="3"/>
        <charset val="128"/>
        <scheme val="minor"/>
      </rPr>
      <t>（破砕機などの名称を記入して下さい）</t>
    </r>
    <rPh sb="0" eb="2">
      <t>キキ</t>
    </rPh>
    <rPh sb="2" eb="3">
      <t>メイ</t>
    </rPh>
    <rPh sb="5" eb="8">
      <t>ハサイキ</t>
    </rPh>
    <rPh sb="11" eb="13">
      <t>メイショウ</t>
    </rPh>
    <rPh sb="14" eb="16">
      <t>キニュウ</t>
    </rPh>
    <rPh sb="18" eb="19">
      <t>クダ</t>
    </rPh>
    <phoneticPr fontId="2"/>
  </si>
  <si>
    <r>
      <rPr>
        <b/>
        <sz val="11"/>
        <color theme="1"/>
        <rFont val="ＭＳ Ｐゴシック"/>
        <family val="3"/>
        <charset val="128"/>
        <scheme val="minor"/>
      </rPr>
      <t>定格処理量(t/h)</t>
    </r>
    <r>
      <rPr>
        <sz val="11"/>
        <color theme="1"/>
        <rFont val="ＭＳ Ｐゴシック"/>
        <family val="2"/>
        <charset val="128"/>
        <scheme val="minor"/>
      </rPr>
      <t xml:space="preserve">
</t>
    </r>
    <r>
      <rPr>
        <sz val="11"/>
        <color theme="1"/>
        <rFont val="ＭＳ Ｐゴシック"/>
        <family val="3"/>
        <charset val="128"/>
        <scheme val="minor"/>
      </rPr>
      <t>（カタログ値等などによる
時間当たりの処理量）</t>
    </r>
    <rPh sb="0" eb="2">
      <t>テイカク</t>
    </rPh>
    <rPh sb="2" eb="4">
      <t>ショリ</t>
    </rPh>
    <rPh sb="4" eb="5">
      <t>リョウ</t>
    </rPh>
    <rPh sb="16" eb="17">
      <t>チ</t>
    </rPh>
    <rPh sb="17" eb="18">
      <t>トウ</t>
    </rPh>
    <rPh sb="24" eb="27">
      <t>ジカンア</t>
    </rPh>
    <rPh sb="30" eb="32">
      <t>ショリ</t>
    </rPh>
    <rPh sb="32" eb="33">
      <t>リョウ</t>
    </rPh>
    <phoneticPr fontId="2"/>
  </si>
  <si>
    <r>
      <rPr>
        <b/>
        <sz val="11"/>
        <color theme="1"/>
        <rFont val="ＭＳ Ｐゴシック"/>
        <family val="3"/>
        <charset val="128"/>
        <scheme val="minor"/>
      </rPr>
      <t>計画処理量(t/h)</t>
    </r>
    <r>
      <rPr>
        <sz val="11"/>
        <color theme="1"/>
        <rFont val="ＭＳ Ｐゴシック"/>
        <family val="2"/>
        <charset val="128"/>
        <scheme val="minor"/>
      </rPr>
      <t xml:space="preserve">
（上記の製品量に見合う時間当たりの処理量、実施計画書より転記）</t>
    </r>
    <rPh sb="0" eb="4">
      <t>ケイカクショリ</t>
    </rPh>
    <rPh sb="4" eb="5">
      <t>リョウ</t>
    </rPh>
    <rPh sb="12" eb="14">
      <t>ジョウキ</t>
    </rPh>
    <rPh sb="15" eb="17">
      <t>セイヒン</t>
    </rPh>
    <rPh sb="17" eb="18">
      <t>リョウ</t>
    </rPh>
    <rPh sb="19" eb="21">
      <t>ミア</t>
    </rPh>
    <rPh sb="22" eb="24">
      <t>ジカン</t>
    </rPh>
    <rPh sb="24" eb="25">
      <t>ア</t>
    </rPh>
    <rPh sb="28" eb="31">
      <t>ショリリョウ</t>
    </rPh>
    <rPh sb="32" eb="34">
      <t>ジッシ</t>
    </rPh>
    <rPh sb="34" eb="37">
      <t>ケイカクショ</t>
    </rPh>
    <rPh sb="39" eb="41">
      <t>テンキ</t>
    </rPh>
    <phoneticPr fontId="2"/>
  </si>
  <si>
    <r>
      <rPr>
        <b/>
        <sz val="11"/>
        <color theme="1"/>
        <rFont val="ＭＳ Ｐゴシック"/>
        <family val="3"/>
        <charset val="128"/>
        <scheme val="minor"/>
      </rPr>
      <t>電動機定格容量等(kW)</t>
    </r>
    <r>
      <rPr>
        <sz val="11"/>
        <color theme="1"/>
        <rFont val="ＭＳ Ｐゴシック"/>
        <family val="2"/>
        <charset val="128"/>
        <scheme val="minor"/>
      </rPr>
      <t xml:space="preserve">
（電動機及びヒーターなどの
合計値）</t>
    </r>
    <rPh sb="0" eb="3">
      <t>デンドウキ</t>
    </rPh>
    <rPh sb="3" eb="5">
      <t>テイカク</t>
    </rPh>
    <rPh sb="5" eb="7">
      <t>ヨウリョウ</t>
    </rPh>
    <rPh sb="7" eb="8">
      <t>トウ</t>
    </rPh>
    <rPh sb="14" eb="17">
      <t>デンドウキ</t>
    </rPh>
    <rPh sb="17" eb="18">
      <t>オヨ</t>
    </rPh>
    <rPh sb="27" eb="30">
      <t>ゴウケイチ</t>
    </rPh>
    <phoneticPr fontId="2"/>
  </si>
  <si>
    <t>インバータ制御の場合はプルダウンして〇を付けて下さい。</t>
    <rPh sb="5" eb="7">
      <t>セイギョ</t>
    </rPh>
    <rPh sb="8" eb="10">
      <t>バアイ</t>
    </rPh>
    <rPh sb="20" eb="21">
      <t>ツ</t>
    </rPh>
    <rPh sb="23" eb="24">
      <t>クダ</t>
    </rPh>
    <phoneticPr fontId="2"/>
  </si>
  <si>
    <t>既設設備において、今回のリサイクル・リユースの割合を入れてください。</t>
    <rPh sb="0" eb="2">
      <t>キセツ</t>
    </rPh>
    <rPh sb="2" eb="4">
      <t>セツビ</t>
    </rPh>
    <rPh sb="9" eb="11">
      <t>コンカイ</t>
    </rPh>
    <rPh sb="23" eb="25">
      <t>ワリアイ</t>
    </rPh>
    <rPh sb="26" eb="27">
      <t>イ</t>
    </rPh>
    <phoneticPr fontId="2"/>
  </si>
  <si>
    <t>事業実施後</t>
    <rPh sb="0" eb="2">
      <t>ジギョウ</t>
    </rPh>
    <rPh sb="2" eb="4">
      <t>ジッシ</t>
    </rPh>
    <rPh sb="4" eb="5">
      <t>ゴ</t>
    </rPh>
    <phoneticPr fontId="30"/>
  </si>
  <si>
    <t>②</t>
    <phoneticPr fontId="2"/>
  </si>
  <si>
    <t>再生樹脂製造に係る電力原単位及びCO2排出原単位</t>
    <rPh sb="0" eb="2">
      <t>サイセイ</t>
    </rPh>
    <rPh sb="2" eb="4">
      <t>ジュシ</t>
    </rPh>
    <rPh sb="4" eb="6">
      <t>セイゾウ</t>
    </rPh>
    <rPh sb="7" eb="8">
      <t>カカワ</t>
    </rPh>
    <rPh sb="9" eb="11">
      <t>デンリョク</t>
    </rPh>
    <rPh sb="11" eb="14">
      <t>ゲンタンイ</t>
    </rPh>
    <rPh sb="14" eb="15">
      <t>オヨ</t>
    </rPh>
    <rPh sb="19" eb="21">
      <t>ハイシュツ</t>
    </rPh>
    <rPh sb="21" eb="24">
      <t>ゲンタンイ</t>
    </rPh>
    <phoneticPr fontId="2"/>
  </si>
  <si>
    <t>機器名</t>
    <rPh sb="0" eb="2">
      <t>キキ</t>
    </rPh>
    <rPh sb="2" eb="3">
      <t>メイ</t>
    </rPh>
    <phoneticPr fontId="2"/>
  </si>
  <si>
    <t>定格処理量</t>
    <rPh sb="0" eb="2">
      <t>テイカク</t>
    </rPh>
    <rPh sb="2" eb="4">
      <t>ショリ</t>
    </rPh>
    <rPh sb="4" eb="5">
      <t>リョウ</t>
    </rPh>
    <phoneticPr fontId="2"/>
  </si>
  <si>
    <t>計画処理量</t>
    <rPh sb="0" eb="4">
      <t>ケイカクショリ</t>
    </rPh>
    <rPh sb="4" eb="5">
      <t>リョウ</t>
    </rPh>
    <phoneticPr fontId="2"/>
  </si>
  <si>
    <t>電動機容量</t>
    <rPh sb="0" eb="3">
      <t>デンドウキ</t>
    </rPh>
    <rPh sb="3" eb="5">
      <t>ヨウリョウ</t>
    </rPh>
    <phoneticPr fontId="2"/>
  </si>
  <si>
    <t>インバータ制御</t>
    <rPh sb="5" eb="7">
      <t>セイギョ</t>
    </rPh>
    <phoneticPr fontId="2"/>
  </si>
  <si>
    <t>既設利用割合</t>
    <rPh sb="0" eb="2">
      <t>キセツ</t>
    </rPh>
    <rPh sb="2" eb="4">
      <t>リヨウ</t>
    </rPh>
    <rPh sb="4" eb="6">
      <t>ワリアイ</t>
    </rPh>
    <phoneticPr fontId="2"/>
  </si>
  <si>
    <t>電力量
(kWh/t)</t>
    <rPh sb="0" eb="2">
      <t>デンリョク</t>
    </rPh>
    <rPh sb="2" eb="3">
      <t>リョウ</t>
    </rPh>
    <phoneticPr fontId="2"/>
  </si>
  <si>
    <t>CO2排出量
(t-CO2/t)</t>
    <rPh sb="3" eb="5">
      <t>ハイシュツ</t>
    </rPh>
    <rPh sb="5" eb="6">
      <t>リョウ</t>
    </rPh>
    <phoneticPr fontId="2"/>
  </si>
  <si>
    <t>電力量
（割合無）</t>
    <rPh sb="0" eb="2">
      <t>デンリョク</t>
    </rPh>
    <rPh sb="2" eb="3">
      <t>リョウ</t>
    </rPh>
    <rPh sb="5" eb="7">
      <t>ワリアイ</t>
    </rPh>
    <rPh sb="7" eb="8">
      <t>ム</t>
    </rPh>
    <phoneticPr fontId="2"/>
  </si>
  <si>
    <t>CO2排出量
(CO2-t/t)</t>
    <rPh sb="3" eb="5">
      <t>ハイシュツ</t>
    </rPh>
    <rPh sb="5" eb="6">
      <t>リョウ</t>
    </rPh>
    <phoneticPr fontId="2"/>
  </si>
  <si>
    <t>合　　計</t>
    <rPh sb="0" eb="1">
      <t>ゴウ</t>
    </rPh>
    <rPh sb="3" eb="4">
      <t>ケイ</t>
    </rPh>
    <phoneticPr fontId="2"/>
  </si>
  <si>
    <t>A</t>
    <phoneticPr fontId="38"/>
  </si>
  <si>
    <t>処理量(t)</t>
    <phoneticPr fontId="2"/>
  </si>
  <si>
    <t>原単位</t>
    <rPh sb="0" eb="3">
      <t>ゲンタンイ</t>
    </rPh>
    <phoneticPr fontId="2"/>
  </si>
  <si>
    <t>事業実施後</t>
    <rPh sb="0" eb="2">
      <t>ジギョウ</t>
    </rPh>
    <rPh sb="2" eb="5">
      <t>ジッシゴ</t>
    </rPh>
    <phoneticPr fontId="30"/>
  </si>
  <si>
    <t>B</t>
    <phoneticPr fontId="38"/>
  </si>
  <si>
    <t>輸　送</t>
    <rPh sb="0" eb="1">
      <t>ユ</t>
    </rPh>
    <rPh sb="2" eb="3">
      <t>ソウ</t>
    </rPh>
    <phoneticPr fontId="30"/>
  </si>
  <si>
    <t>カテ
ゴリ</t>
    <phoneticPr fontId="30"/>
  </si>
  <si>
    <t>No．</t>
    <phoneticPr fontId="30"/>
  </si>
  <si>
    <t>項目名</t>
    <rPh sb="0" eb="2">
      <t>コウモク</t>
    </rPh>
    <rPh sb="2" eb="3">
      <t>メイ</t>
    </rPh>
    <phoneticPr fontId="30"/>
  </si>
  <si>
    <t>トラック輸送</t>
    <rPh sb="4" eb="6">
      <t>ユソウ</t>
    </rPh>
    <phoneticPr fontId="2"/>
  </si>
  <si>
    <t>入力項目</t>
    <rPh sb="0" eb="4">
      <t>ニュウリョクコウモク</t>
    </rPh>
    <phoneticPr fontId="30"/>
  </si>
  <si>
    <t>小型貨物車
普通貨物車</t>
    <phoneticPr fontId="15"/>
  </si>
  <si>
    <t>積載量</t>
    <rPh sb="0" eb="3">
      <t>セキサイリョウ</t>
    </rPh>
    <phoneticPr fontId="2"/>
  </si>
  <si>
    <t>積載率</t>
    <rPh sb="0" eb="3">
      <t>セキサイリツ</t>
    </rPh>
    <phoneticPr fontId="2"/>
  </si>
  <si>
    <t>活動量（プラｔ）</t>
    <rPh sb="0" eb="3">
      <t>カツドウリョウ</t>
    </rPh>
    <phoneticPr fontId="30"/>
  </si>
  <si>
    <t>輸送距離（km）</t>
    <rPh sb="0" eb="4">
      <t>ユソウキョリ</t>
    </rPh>
    <phoneticPr fontId="30"/>
  </si>
  <si>
    <t>中央値</t>
  </si>
  <si>
    <t>燃料使用量</t>
    <phoneticPr fontId="15"/>
  </si>
  <si>
    <t>排出量原単位数値</t>
    <rPh sb="0" eb="2">
      <t>ハイシュツ</t>
    </rPh>
    <rPh sb="3" eb="6">
      <t>ゲンタンイ</t>
    </rPh>
    <rPh sb="6" eb="8">
      <t>スウチ</t>
    </rPh>
    <phoneticPr fontId="15"/>
  </si>
  <si>
    <t>軽油</t>
    <rPh sb="0" eb="2">
      <t>ケイユ</t>
    </rPh>
    <phoneticPr fontId="15"/>
  </si>
  <si>
    <t>事業実施前</t>
    <rPh sb="0" eb="4">
      <t>ジギョウジッシ</t>
    </rPh>
    <rPh sb="4" eb="5">
      <t>マエ</t>
    </rPh>
    <phoneticPr fontId="2"/>
  </si>
  <si>
    <t>ln y＝2.71－0.812 ln (x/100)－0.654 ln z</t>
  </si>
  <si>
    <t>kg</t>
    <phoneticPr fontId="15"/>
  </si>
  <si>
    <t>積載率</t>
  </si>
  <si>
    <t>%</t>
    <phoneticPr fontId="15"/>
  </si>
  <si>
    <t>単位発熱</t>
    <rPh sb="0" eb="2">
      <t>タンイ</t>
    </rPh>
    <rPh sb="2" eb="4">
      <t>ハツネツ</t>
    </rPh>
    <phoneticPr fontId="15"/>
  </si>
  <si>
    <t>排出係数</t>
    <rPh sb="0" eb="2">
      <t>ハイシュツ</t>
    </rPh>
    <rPh sb="2" eb="4">
      <t>ケイスウ</t>
    </rPh>
    <phoneticPr fontId="15"/>
  </si>
  <si>
    <t>44/12</t>
    <phoneticPr fontId="15"/>
  </si>
  <si>
    <t>係数</t>
    <rPh sb="0" eb="2">
      <t>ケイスウ</t>
    </rPh>
    <phoneticPr fontId="2"/>
  </si>
  <si>
    <t>排出量</t>
    <rPh sb="0" eb="3">
      <t>ハイシュツリョウ</t>
    </rPh>
    <phoneticPr fontId="15"/>
  </si>
  <si>
    <t>合計</t>
    <rPh sb="0" eb="2">
      <t>ゴウケイ</t>
    </rPh>
    <phoneticPr fontId="2"/>
  </si>
  <si>
    <t>事業実施後</t>
    <rPh sb="0" eb="4">
      <t>ジギョウジッシ</t>
    </rPh>
    <rPh sb="4" eb="5">
      <t>ゴ</t>
    </rPh>
    <phoneticPr fontId="2"/>
  </si>
  <si>
    <t>(l/トンキロ)</t>
    <phoneticPr fontId="15"/>
  </si>
  <si>
    <t>(GJ/kl)</t>
  </si>
  <si>
    <t>(tC/GJ)</t>
    <phoneticPr fontId="15"/>
  </si>
  <si>
    <t>ｔCO2</t>
    <phoneticPr fontId="15"/>
  </si>
  <si>
    <t>原単位名</t>
    <rPh sb="0" eb="3">
      <t>ゲンタンイ</t>
    </rPh>
    <rPh sb="3" eb="4">
      <t>メイ</t>
    </rPh>
    <phoneticPr fontId="2"/>
  </si>
  <si>
    <t>リサイクル(ユーティリティー)</t>
    <phoneticPr fontId="30"/>
  </si>
  <si>
    <t>活動量（m3）</t>
    <rPh sb="0" eb="3">
      <t>カツドウリョウ</t>
    </rPh>
    <phoneticPr fontId="30"/>
  </si>
  <si>
    <t>電力計算</t>
    <rPh sb="0" eb="4">
      <t>デンリョクケイサン</t>
    </rPh>
    <phoneticPr fontId="15"/>
  </si>
  <si>
    <t>電力計算部シート参照</t>
    <rPh sb="0" eb="2">
      <t>デンリョク</t>
    </rPh>
    <rPh sb="2" eb="5">
      <t>ケイサンブ</t>
    </rPh>
    <rPh sb="8" eb="10">
      <t>サンショウ</t>
    </rPh>
    <phoneticPr fontId="2"/>
  </si>
  <si>
    <t>[２]温対法算定・報告・公表制度における【輸送】に関する排出係数（3/3）</t>
    <phoneticPr fontId="15"/>
  </si>
  <si>
    <t>　　③トンキロ法</t>
    <phoneticPr fontId="15"/>
  </si>
  <si>
    <t>Scope1〇　Scope2〇</t>
    <phoneticPr fontId="15"/>
  </si>
  <si>
    <t>Scope3(上流)：Cat01〇｜Cat02〇｜Cat03〇｜Cat04●｜Cat05〇｜Cat06〇｜Cat07〇｜Cat08〇</t>
    <phoneticPr fontId="15"/>
  </si>
  <si>
    <t>Scope3(下流)：Cat09●｜Cat10〇｜Cat11〇｜Cat12〇｜Cat13〇｜Cat14〇｜Cat15〇</t>
    <phoneticPr fontId="15"/>
  </si>
  <si>
    <t>＜排出原単位について＞</t>
    <phoneticPr fontId="15"/>
  </si>
  <si>
    <t>「温室効果ガス排出量算定・報告マニュアル」を基に作成しています。</t>
    <phoneticPr fontId="15"/>
  </si>
  <si>
    <t>なお、トンキロに関する排出原単位については、IDEAに掲載されている数値を用いることもできます。</t>
    <phoneticPr fontId="15"/>
  </si>
  <si>
    <t>積載率と車両の燃料種類、最大積載量別の輸送トンキロからCO2排出量を算定します。</t>
    <phoneticPr fontId="15"/>
  </si>
  <si>
    <t>トンキロ法の場合でも実測等によりCO2排出原単位が把握できる場合には、報告する排出量の算定の際にその値を用いることができます。</t>
    <phoneticPr fontId="15"/>
  </si>
  <si>
    <t>[トラック]CO2排出量＝輸送トンキロ×トンキロ法燃料使用原単位[D]×単位発熱量[A]×排出係数[B]×44/12</t>
    <phoneticPr fontId="15"/>
  </si>
  <si>
    <t>トラックの最大積載量別積載率別の燃料使用原単位に最大積載量別積載率別に細分化された輸送トンキロをかけて算定します。</t>
    <phoneticPr fontId="15"/>
  </si>
  <si>
    <t>この手法では積載率による原単位の違いを反映できます。（参考表に一例を掲載します。）</t>
    <phoneticPr fontId="15"/>
  </si>
  <si>
    <t>なお、輸送トンキロは以下の方法により貨物重量と輸送距離から求めます。</t>
    <phoneticPr fontId="15"/>
  </si>
  <si>
    <t>輸送トンキロ＝貨物重量（t）× 輸送距離（km）</t>
    <phoneticPr fontId="15"/>
  </si>
  <si>
    <t>トラックの輸送トンキロ当たり燃料使用量（燃料使用原単位）については、次の数式に基づき算出します。</t>
    <phoneticPr fontId="15"/>
  </si>
  <si>
    <t>【ガソリン車】</t>
    <phoneticPr fontId="15"/>
  </si>
  <si>
    <t>ln y＝2.67－0.927 ln (x/100)－0.648 ln z</t>
    <phoneticPr fontId="15"/>
  </si>
  <si>
    <t>【ディーゼル車】</t>
    <phoneticPr fontId="15"/>
  </si>
  <si>
    <t>ln y＝2.71－0.812 ln (x/100)－0.654 ln z</t>
    <phoneticPr fontId="15"/>
  </si>
  <si>
    <t>ただし、y：輸送トンキロ当たり燃料使用量（l）、x：積載率（%）、z：最大積載量（kg）。</t>
    <phoneticPr fontId="15"/>
  </si>
  <si>
    <t>積載率10％未満の場合は、積載率10％の時の値を用いる。</t>
    <phoneticPr fontId="15"/>
  </si>
  <si>
    <t>なお、表記「ln」は自然対数（eを底とする対数）</t>
    <phoneticPr fontId="15"/>
  </si>
  <si>
    <t>トラック以外の輸送モード（鉄道、船舶、航空）については、輸送機関別CO2排出原単位（下表）を用いて算定します。</t>
    <phoneticPr fontId="15"/>
  </si>
  <si>
    <t>[鉄道、船舶、航空機]CO2排出量＝輸送トンキロ×トンキロ当たりの排出係数[E]</t>
    <phoneticPr fontId="15"/>
  </si>
  <si>
    <t>トラック以外の輸送モード（鉄道、船舶、航空）の輸送トンキロ当たりCO2排出原単位</t>
    <phoneticPr fontId="15"/>
  </si>
  <si>
    <t>輸送機関</t>
    <phoneticPr fontId="15"/>
  </si>
  <si>
    <t>CO2排出原単位[E]</t>
    <phoneticPr fontId="15"/>
  </si>
  <si>
    <t>（gCO2/トンキロ）</t>
    <phoneticPr fontId="15"/>
  </si>
  <si>
    <t>鉄道</t>
    <phoneticPr fontId="15"/>
  </si>
  <si>
    <t>船舶</t>
    <phoneticPr fontId="15"/>
  </si>
  <si>
    <t>航空</t>
    <phoneticPr fontId="15"/>
  </si>
  <si>
    <t>注１：</t>
    <phoneticPr fontId="15"/>
  </si>
  <si>
    <t>デフォルト値として示した上記原単位のほかに、今後新たに詳細な原単位が設定された場合には、国のガイドライン（ロジスティクス分野におけるCO2排出量算定方法共同ガイドライン）や業界の設定値を参考にして活用していただけます。</t>
    <phoneticPr fontId="15"/>
  </si>
  <si>
    <t>出典：</t>
    <phoneticPr fontId="15"/>
  </si>
  <si>
    <t>環境省</t>
    <phoneticPr fontId="15"/>
  </si>
  <si>
    <t>表3. 燃料別最大積載量別の積載率別輸送トンキロ当たり燃料使用量</t>
    <phoneticPr fontId="15"/>
  </si>
  <si>
    <t>車種</t>
    <phoneticPr fontId="15"/>
  </si>
  <si>
    <t>燃料</t>
    <phoneticPr fontId="15"/>
  </si>
  <si>
    <t>最大積載量
（kg)</t>
    <phoneticPr fontId="15"/>
  </si>
  <si>
    <t>車種別の
平均積載率
(％)</t>
    <phoneticPr fontId="15"/>
  </si>
  <si>
    <t>輸送トンキロ当たり燃料使用量[D]
(l/トンキロ)</t>
    <phoneticPr fontId="15"/>
  </si>
  <si>
    <t>単位
発熱量</t>
    <phoneticPr fontId="15"/>
  </si>
  <si>
    <t>排出
係数</t>
    <phoneticPr fontId="15"/>
  </si>
  <si>
    <t>[参考]
原単位</t>
    <phoneticPr fontId="15"/>
  </si>
  <si>
    <t>積載率別一覧</t>
    <phoneticPr fontId="15"/>
  </si>
  <si>
    <t>中央値</t>
    <phoneticPr fontId="15"/>
  </si>
  <si>
    <t>営業用</t>
    <phoneticPr fontId="15"/>
  </si>
  <si>
    <t>自家用</t>
    <phoneticPr fontId="15"/>
  </si>
  <si>
    <t>平均積載率</t>
    <phoneticPr fontId="15"/>
  </si>
  <si>
    <t>[A]</t>
    <phoneticPr fontId="15"/>
  </si>
  <si>
    <t>[B]</t>
    <phoneticPr fontId="15"/>
  </si>
  <si>
    <t>[A]×[B]×44/12</t>
    <phoneticPr fontId="15"/>
  </si>
  <si>
    <t>(GJ/kl)</t>
    <phoneticPr fontId="15"/>
  </si>
  <si>
    <t>(tCO2/kl)</t>
    <phoneticPr fontId="15"/>
  </si>
  <si>
    <t>軽貨物車</t>
    <phoneticPr fontId="15"/>
  </si>
  <si>
    <t>ガソリン</t>
    <phoneticPr fontId="15"/>
  </si>
  <si>
    <t>小型貨物車</t>
    <phoneticPr fontId="15"/>
  </si>
  <si>
    <t>普通貨物車</t>
    <phoneticPr fontId="15"/>
  </si>
  <si>
    <t>軽油</t>
    <phoneticPr fontId="15"/>
  </si>
  <si>
    <t>～999</t>
    <phoneticPr fontId="15"/>
  </si>
  <si>
    <t>1,000～1,999</t>
    <phoneticPr fontId="15"/>
  </si>
  <si>
    <t>2,000～3,999</t>
    <phoneticPr fontId="15"/>
  </si>
  <si>
    <t>4,000～5,999</t>
    <phoneticPr fontId="15"/>
  </si>
  <si>
    <t>6,000～7,999</t>
    <phoneticPr fontId="15"/>
  </si>
  <si>
    <t>8,000～9,999</t>
    <phoneticPr fontId="15"/>
  </si>
  <si>
    <t>10,000～11,999</t>
    <phoneticPr fontId="15"/>
  </si>
  <si>
    <t>12,000～16,999</t>
    <phoneticPr fontId="15"/>
  </si>
  <si>
    <t>より正確に燃料使用量を求めるには、関数式に値を代入して原単位を求めてください。</t>
    <phoneticPr fontId="15"/>
  </si>
  <si>
    <t>注２：</t>
    <phoneticPr fontId="15"/>
  </si>
  <si>
    <t>平均積載率については、上表のデフォルト値の他、各輸送事業者が適切な方法により調査した数値（自社のサンプル調査の結果得られた数値等）を使用することも可能です。</t>
    <phoneticPr fontId="15"/>
  </si>
  <si>
    <t>注３：</t>
    <phoneticPr fontId="15"/>
  </si>
  <si>
    <t>輸送時に使用された車両（最大積載量）の把握が困難な場合には、各輸送事業者の保有台数、事業内容等を踏まえた適切な方法により、使用車両（最大積載量）を推定することができます。</t>
    <phoneticPr fontId="15"/>
  </si>
  <si>
    <t>注４：</t>
    <phoneticPr fontId="15"/>
  </si>
  <si>
    <t>CNG車及びハイブリッド車の数値については今後の検討課題です。</t>
    <phoneticPr fontId="15"/>
  </si>
  <si>
    <t>今後の国のガイドライン（ロジスティクス分野におけるCO2排出量算定方法共同ガイドライン）や業界の設定値を参考にしてください。</t>
    <phoneticPr fontId="15"/>
  </si>
  <si>
    <t>平成18年経済産業省告示第66号「貨物輸送事業者に行わせる貨物の輸送に係るエネルギーの使用量の算定の方法」より作成</t>
    <phoneticPr fontId="15"/>
  </si>
  <si>
    <t>IDEA ｺｰﾄﾞ</t>
    <phoneticPr fontId="2"/>
  </si>
  <si>
    <t>素材名</t>
    <rPh sb="0" eb="3">
      <t>ソザイメイ</t>
    </rPh>
    <phoneticPr fontId="2"/>
  </si>
  <si>
    <t>原料製造</t>
    <phoneticPr fontId="2"/>
  </si>
  <si>
    <t>焼　却</t>
  </si>
  <si>
    <t>発電</t>
    <rPh sb="0" eb="2">
      <t>ハツデン</t>
    </rPh>
    <phoneticPr fontId="2"/>
  </si>
  <si>
    <t>kJ/kg</t>
    <phoneticPr fontId="2"/>
  </si>
  <si>
    <t>IDEA</t>
    <phoneticPr fontId="2"/>
  </si>
  <si>
    <r>
      <rPr>
        <sz val="10"/>
        <color indexed="8"/>
        <rFont val="ＭＳ Ｐゴシック"/>
        <family val="3"/>
        <charset val="128"/>
      </rPr>
      <t>単位</t>
    </r>
    <rPh sb="0" eb="2">
      <t>タンイ</t>
    </rPh>
    <phoneticPr fontId="15"/>
  </si>
  <si>
    <t>気候変動 IPCC 2013 GWP 100a</t>
  </si>
  <si>
    <t>①トラック輸送サービス, 4トン車, 積載率50%</t>
    <phoneticPr fontId="2"/>
  </si>
  <si>
    <t>tkm</t>
  </si>
  <si>
    <t>kg</t>
    <phoneticPr fontId="2"/>
  </si>
  <si>
    <t>②トラック輸送サービス, 4トン車, 積載率25%</t>
    <phoneticPr fontId="2"/>
  </si>
  <si>
    <t>③トラック輸送サービス, 10トン車, 積載率50%</t>
    <phoneticPr fontId="2"/>
  </si>
  <si>
    <t>④トラック輸送サービス, 10トン車, 積載率25%</t>
    <phoneticPr fontId="2"/>
  </si>
  <si>
    <t>kg</t>
  </si>
  <si>
    <t>m3</t>
  </si>
  <si>
    <t>環境省</t>
    <rPh sb="0" eb="3">
      <t>カンキョウショウ</t>
    </rPh>
    <phoneticPr fontId="2"/>
  </si>
  <si>
    <t>電力（令和４年度排出量算定係数）</t>
    <phoneticPr fontId="2"/>
  </si>
  <si>
    <t>kWh</t>
  </si>
  <si>
    <t>廃棄プラスチックの燃焼エネルギー</t>
    <phoneticPr fontId="38"/>
  </si>
  <si>
    <t>MJ</t>
    <phoneticPr fontId="38"/>
  </si>
  <si>
    <t>廃棄プラスチックのCO2</t>
    <phoneticPr fontId="38"/>
  </si>
  <si>
    <t>t</t>
    <phoneticPr fontId="38"/>
  </si>
  <si>
    <t>トンキロに関する排出原単位については、IDEAに掲載されている数値を用いることもできます。</t>
    <phoneticPr fontId="2"/>
  </si>
  <si>
    <t>最大積載量別と積載率の輸送トンキロからCO2排出量を算定します。</t>
    <phoneticPr fontId="2"/>
  </si>
  <si>
    <t>再生可能素材を製造するに必要な電力量の入力</t>
    <rPh sb="0" eb="4">
      <t>サイセイカノウ</t>
    </rPh>
    <rPh sb="4" eb="6">
      <t>ソザイ</t>
    </rPh>
    <rPh sb="7" eb="9">
      <t>セイゾウ</t>
    </rPh>
    <rPh sb="12" eb="14">
      <t>ヒツヨウ</t>
    </rPh>
    <rPh sb="15" eb="18">
      <t>デンリョクリョウ</t>
    </rPh>
    <rPh sb="19" eb="21">
      <t>ニュウリョク</t>
    </rPh>
    <phoneticPr fontId="2"/>
  </si>
  <si>
    <t>埋立</t>
    <phoneticPr fontId="2"/>
  </si>
  <si>
    <t>埋立</t>
    <rPh sb="0" eb="1">
      <t>タチ</t>
    </rPh>
    <phoneticPr fontId="30"/>
  </si>
  <si>
    <t>活動量（ｔ）</t>
    <rPh sb="0" eb="3">
      <t>カツドウリョウ</t>
    </rPh>
    <phoneticPr fontId="30"/>
  </si>
  <si>
    <t>中継</t>
    <rPh sb="0" eb="2">
      <t>チュウケイ</t>
    </rPh>
    <phoneticPr fontId="30"/>
  </si>
  <si>
    <t>中継</t>
    <rPh sb="0" eb="2">
      <t>チュウケイ</t>
    </rPh>
    <phoneticPr fontId="2"/>
  </si>
  <si>
    <t>素材製造</t>
    <rPh sb="0" eb="2">
      <t>ソザイ</t>
    </rPh>
    <rPh sb="2" eb="4">
      <t>セイゾウ</t>
    </rPh>
    <phoneticPr fontId="2"/>
  </si>
  <si>
    <t>素材輸送</t>
    <rPh sb="0" eb="2">
      <t>ソザイ</t>
    </rPh>
    <rPh sb="2" eb="4">
      <t>ユソウ</t>
    </rPh>
    <phoneticPr fontId="2"/>
  </si>
  <si>
    <t>再生素材名</t>
    <rPh sb="0" eb="4">
      <t>サイセイソザイ</t>
    </rPh>
    <rPh sb="4" eb="5">
      <t>メイ</t>
    </rPh>
    <phoneticPr fontId="2"/>
  </si>
  <si>
    <t>素材量（トン／年）</t>
    <rPh sb="0" eb="2">
      <t>ソザイ</t>
    </rPh>
    <rPh sb="2" eb="3">
      <t>リョウ</t>
    </rPh>
    <rPh sb="7" eb="8">
      <t>ネン</t>
    </rPh>
    <phoneticPr fontId="2"/>
  </si>
  <si>
    <t>太陽光パネルから再生される素材名及び素材量の算出</t>
    <rPh sb="0" eb="3">
      <t>タイヨウコウ</t>
    </rPh>
    <rPh sb="8" eb="10">
      <t>サイセイ</t>
    </rPh>
    <rPh sb="13" eb="15">
      <t>ソザイ</t>
    </rPh>
    <rPh sb="15" eb="16">
      <t>ヒンメイ</t>
    </rPh>
    <rPh sb="16" eb="17">
      <t>オヨ</t>
    </rPh>
    <rPh sb="18" eb="20">
      <t>ソザイ</t>
    </rPh>
    <rPh sb="20" eb="21">
      <t>リョウ</t>
    </rPh>
    <rPh sb="22" eb="24">
      <t>サンシュツ</t>
    </rPh>
    <phoneticPr fontId="2"/>
  </si>
  <si>
    <t>太陽光パネルからの再生素材によるCO２削減量集計表</t>
    <rPh sb="0" eb="3">
      <t>タイヨウコウ</t>
    </rPh>
    <rPh sb="9" eb="11">
      <t>サイセイ</t>
    </rPh>
    <rPh sb="11" eb="13">
      <t>ソザイ</t>
    </rPh>
    <rPh sb="19" eb="22">
      <t>サクゲンリョウ</t>
    </rPh>
    <rPh sb="22" eb="25">
      <t>シュウケイヒョウ</t>
    </rPh>
    <phoneticPr fontId="2"/>
  </si>
  <si>
    <t>再生素材を製造するのに必要な電力量の入力</t>
    <rPh sb="0" eb="4">
      <t>サイセイソザイ</t>
    </rPh>
    <rPh sb="5" eb="7">
      <t>セイゾウ</t>
    </rPh>
    <rPh sb="11" eb="13">
      <t>ヒツヨウ</t>
    </rPh>
    <rPh sb="14" eb="17">
      <t>デンリョクリョウ</t>
    </rPh>
    <rPh sb="18" eb="20">
      <t>ニュウリョク</t>
    </rPh>
    <phoneticPr fontId="2"/>
  </si>
  <si>
    <t>製造量の入力</t>
    <rPh sb="0" eb="2">
      <t>セイゾウ</t>
    </rPh>
    <rPh sb="2" eb="3">
      <t>リョウ</t>
    </rPh>
    <rPh sb="4" eb="6">
      <t>ニュウリョク</t>
    </rPh>
    <phoneticPr fontId="2"/>
  </si>
  <si>
    <t>※混合処理の場合は、それぞれの素材に按分して記入して下さい。</t>
    <rPh sb="1" eb="3">
      <t>コンゴウ</t>
    </rPh>
    <rPh sb="3" eb="5">
      <t>ショリ</t>
    </rPh>
    <rPh sb="6" eb="8">
      <t>バアイ</t>
    </rPh>
    <rPh sb="15" eb="17">
      <t>ソザイ</t>
    </rPh>
    <rPh sb="18" eb="20">
      <t>アンブン</t>
    </rPh>
    <rPh sb="22" eb="24">
      <t>キニュウ</t>
    </rPh>
    <rPh sb="26" eb="27">
      <t>クダ</t>
    </rPh>
    <phoneticPr fontId="2"/>
  </si>
  <si>
    <r>
      <t>※既設の機器も含みます。（</t>
    </r>
    <r>
      <rPr>
        <b/>
        <u/>
        <sz val="11"/>
        <color theme="1"/>
        <rFont val="ＭＳ Ｐゴシック"/>
        <family val="3"/>
        <charset val="128"/>
        <scheme val="minor"/>
      </rPr>
      <t>設備機器一覧表を添付してください</t>
    </r>
    <r>
      <rPr>
        <b/>
        <sz val="11"/>
        <color theme="1"/>
        <rFont val="ＭＳ Ｐゴシック"/>
        <family val="3"/>
        <charset val="128"/>
        <scheme val="minor"/>
      </rPr>
      <t>。</t>
    </r>
    <r>
      <rPr>
        <sz val="11"/>
        <color theme="1"/>
        <rFont val="ＭＳ Ｐゴシック"/>
        <family val="2"/>
        <charset val="128"/>
        <scheme val="minor"/>
      </rPr>
      <t>）
※インバータ制御の場合はインバータ機器とそれ以外を分けてください。</t>
    </r>
    <rPh sb="1" eb="3">
      <t>キセツ</t>
    </rPh>
    <rPh sb="4" eb="6">
      <t>キキ</t>
    </rPh>
    <rPh sb="7" eb="8">
      <t>フク</t>
    </rPh>
    <rPh sb="13" eb="15">
      <t>セツビ</t>
    </rPh>
    <rPh sb="15" eb="17">
      <t>キキ</t>
    </rPh>
    <rPh sb="17" eb="19">
      <t>イチラン</t>
    </rPh>
    <rPh sb="19" eb="20">
      <t>ヒョウ</t>
    </rPh>
    <rPh sb="21" eb="23">
      <t>テンプ</t>
    </rPh>
    <rPh sb="38" eb="40">
      <t>セイギョ</t>
    </rPh>
    <rPh sb="41" eb="43">
      <t>バアイ</t>
    </rPh>
    <rPh sb="49" eb="51">
      <t>キキ</t>
    </rPh>
    <rPh sb="54" eb="56">
      <t>イガイ</t>
    </rPh>
    <rPh sb="57" eb="58">
      <t>ワ</t>
    </rPh>
    <phoneticPr fontId="2"/>
  </si>
  <si>
    <t>太陽光パネルリサイクルに係る電力原単位及びCO2排出原単位</t>
    <rPh sb="0" eb="3">
      <t>タイヨウコウ</t>
    </rPh>
    <rPh sb="12" eb="13">
      <t>カカワ</t>
    </rPh>
    <rPh sb="14" eb="16">
      <t>デンリョク</t>
    </rPh>
    <rPh sb="16" eb="19">
      <t>ゲンタンイ</t>
    </rPh>
    <rPh sb="19" eb="20">
      <t>オヨ</t>
    </rPh>
    <rPh sb="24" eb="26">
      <t>ハイシュツ</t>
    </rPh>
    <rPh sb="26" eb="29">
      <t>ゲンタンイ</t>
    </rPh>
    <phoneticPr fontId="2"/>
  </si>
  <si>
    <t>加工工程</t>
    <rPh sb="0" eb="4">
      <t>カコウコウテイ</t>
    </rPh>
    <phoneticPr fontId="2"/>
  </si>
  <si>
    <t xml:space="preserve">入力シート（太陽光パネルリサイクル設備導入事業） </t>
    <rPh sb="0" eb="2">
      <t>ニュウリョク</t>
    </rPh>
    <phoneticPr fontId="2"/>
  </si>
  <si>
    <t xml:space="preserve">電力計算部（太陽光パネルリサイクル設備導入事業） </t>
    <rPh sb="0" eb="2">
      <t>デンリョク</t>
    </rPh>
    <rPh sb="2" eb="5">
      <t>ケイサンブ</t>
    </rPh>
    <phoneticPr fontId="2"/>
  </si>
  <si>
    <t>※足りない場合は表を追加して記入、印刷をお願いします。</t>
    <rPh sb="1" eb="2">
      <t>タ</t>
    </rPh>
    <rPh sb="5" eb="7">
      <t>バアイ</t>
    </rPh>
    <rPh sb="8" eb="9">
      <t>ヒョウ</t>
    </rPh>
    <rPh sb="10" eb="12">
      <t>ツイカ</t>
    </rPh>
    <rPh sb="14" eb="16">
      <t>キニュウ</t>
    </rPh>
    <rPh sb="17" eb="19">
      <t>インサツ</t>
    </rPh>
    <rPh sb="21" eb="22">
      <t>ネガ</t>
    </rPh>
    <phoneticPr fontId="2"/>
  </si>
  <si>
    <t>処理能力</t>
    <rPh sb="0" eb="2">
      <t>ショリ</t>
    </rPh>
    <rPh sb="2" eb="4">
      <t>ノウリョク</t>
    </rPh>
    <phoneticPr fontId="15"/>
  </si>
  <si>
    <t>定格容量</t>
    <rPh sb="0" eb="2">
      <t>テイカク</t>
    </rPh>
    <rPh sb="2" eb="4">
      <t>ヨウリョウ</t>
    </rPh>
    <phoneticPr fontId="2"/>
  </si>
  <si>
    <t>ﾒｰｶｰ</t>
    <phoneticPr fontId="15"/>
  </si>
  <si>
    <t>型式</t>
    <rPh sb="0" eb="2">
      <t>カタシキ</t>
    </rPh>
    <phoneticPr fontId="15"/>
  </si>
  <si>
    <t>既設設備の利用割合</t>
    <rPh sb="0" eb="2">
      <t>キセツ</t>
    </rPh>
    <rPh sb="2" eb="4">
      <t>セツビ</t>
    </rPh>
    <rPh sb="5" eb="7">
      <t>リヨウ</t>
    </rPh>
    <rPh sb="7" eb="9">
      <t>ワリアイ</t>
    </rPh>
    <phoneticPr fontId="2"/>
  </si>
  <si>
    <t>計画処理量</t>
    <rPh sb="0" eb="2">
      <t>ケイカク</t>
    </rPh>
    <rPh sb="2" eb="4">
      <t>ショリ</t>
    </rPh>
    <rPh sb="4" eb="5">
      <t>リョウ</t>
    </rPh>
    <phoneticPr fontId="2"/>
  </si>
  <si>
    <t>仕様 （処理能力を含む）</t>
    <rPh sb="0" eb="2">
      <t>シヨウ</t>
    </rPh>
    <rPh sb="4" eb="6">
      <t>ショリ</t>
    </rPh>
    <rPh sb="6" eb="8">
      <t>ノウリョク</t>
    </rPh>
    <rPh sb="9" eb="10">
      <t>フク</t>
    </rPh>
    <phoneticPr fontId="15"/>
  </si>
  <si>
    <t>既設</t>
    <rPh sb="0" eb="2">
      <t>キセツ</t>
    </rPh>
    <phoneticPr fontId="2"/>
  </si>
  <si>
    <t>インバータ</t>
    <phoneticPr fontId="2"/>
  </si>
  <si>
    <t>基数</t>
    <rPh sb="0" eb="2">
      <t>キスウ</t>
    </rPh>
    <phoneticPr fontId="15"/>
  </si>
  <si>
    <t>機能・目的</t>
    <rPh sb="0" eb="2">
      <t>キノウ</t>
    </rPh>
    <rPh sb="3" eb="5">
      <t>モクテキ</t>
    </rPh>
    <phoneticPr fontId="15"/>
  </si>
  <si>
    <t>〇</t>
    <phoneticPr fontId="2"/>
  </si>
  <si>
    <t xml:space="preserve">設備機器一覧表（太陽光パネルリサイクル設備導入事業） </t>
    <rPh sb="0" eb="2">
      <t>セツビ</t>
    </rPh>
    <rPh sb="2" eb="4">
      <t>キキ</t>
    </rPh>
    <rPh sb="4" eb="6">
      <t>イチラン</t>
    </rPh>
    <rPh sb="6" eb="7">
      <t>ヒョウ</t>
    </rPh>
    <phoneticPr fontId="15"/>
  </si>
  <si>
    <t>CO2排出量</t>
    <rPh sb="3" eb="6">
      <t>ハイシュツリョウ</t>
    </rPh>
    <phoneticPr fontId="2"/>
  </si>
  <si>
    <t>電気の使用</t>
    <rPh sb="0" eb="2">
      <t>デンキ</t>
    </rPh>
    <rPh sb="3" eb="5">
      <t>シヨウ</t>
    </rPh>
    <phoneticPr fontId="2"/>
  </si>
  <si>
    <t xml:space="preserve">CO2削減量及び費用対効果（太陽光パネルリサイクル設備導入事業） </t>
    <rPh sb="3" eb="5">
      <t>サクゲン</t>
    </rPh>
    <rPh sb="5" eb="6">
      <t>リョウ</t>
    </rPh>
    <rPh sb="6" eb="7">
      <t>オヨ</t>
    </rPh>
    <rPh sb="8" eb="13">
      <t>ヒヨウタイコウカ</t>
    </rPh>
    <phoneticPr fontId="2"/>
  </si>
  <si>
    <t>素材輸送</t>
    <rPh sb="0" eb="2">
      <t>ソザイ</t>
    </rPh>
    <rPh sb="2" eb="4">
      <t>ユソウ</t>
    </rPh>
    <phoneticPr fontId="30"/>
  </si>
  <si>
    <t>○</t>
    <phoneticPr fontId="2"/>
  </si>
  <si>
    <r>
      <rPr>
        <b/>
        <sz val="11"/>
        <color theme="1"/>
        <rFont val="ＭＳ Ｐゴシック"/>
        <family val="3"/>
        <charset val="128"/>
        <scheme val="minor"/>
      </rPr>
      <t>電動機定格容量等(kW)</t>
    </r>
    <r>
      <rPr>
        <sz val="11"/>
        <color theme="1"/>
        <rFont val="ＭＳ Ｐゴシック"/>
        <family val="2"/>
        <charset val="128"/>
        <scheme val="minor"/>
      </rPr>
      <t xml:space="preserve">
（電動機及びヒーター
などの合計値）</t>
    </r>
    <rPh sb="0" eb="3">
      <t>デンドウキ</t>
    </rPh>
    <rPh sb="3" eb="5">
      <t>テイカク</t>
    </rPh>
    <rPh sb="5" eb="7">
      <t>ヨウリョウ</t>
    </rPh>
    <rPh sb="7" eb="8">
      <t>トウ</t>
    </rPh>
    <rPh sb="14" eb="17">
      <t>デンドウキ</t>
    </rPh>
    <rPh sb="17" eb="18">
      <t>オヨ</t>
    </rPh>
    <rPh sb="27" eb="30">
      <t>ゴウケイチ</t>
    </rPh>
    <phoneticPr fontId="2"/>
  </si>
  <si>
    <r>
      <rPr>
        <b/>
        <sz val="12"/>
        <color theme="1"/>
        <rFont val="ＭＳ Ｐゴシック"/>
        <family val="3"/>
        <charset val="128"/>
        <scheme val="minor"/>
      </rPr>
      <t>補助対象経費支出予定額</t>
    </r>
    <r>
      <rPr>
        <sz val="12"/>
        <color theme="1"/>
        <rFont val="ＭＳ Ｐゴシック"/>
        <family val="3"/>
        <charset val="128"/>
        <scheme val="minor"/>
      </rPr>
      <t xml:space="preserve">
</t>
    </r>
    <r>
      <rPr>
        <sz val="10"/>
        <color theme="1"/>
        <rFont val="ＭＳ Ｐゴシック"/>
        <family val="3"/>
        <charset val="128"/>
        <scheme val="minor"/>
      </rPr>
      <t>（経費内訳の金額を右欄に記入してください。）</t>
    </r>
    <rPh sb="0" eb="2">
      <t>ホジョ</t>
    </rPh>
    <rPh sb="2" eb="4">
      <t>タイショウ</t>
    </rPh>
    <rPh sb="4" eb="6">
      <t>ケイヒ</t>
    </rPh>
    <rPh sb="6" eb="8">
      <t>シシュツ</t>
    </rPh>
    <rPh sb="8" eb="10">
      <t>ヨテイ</t>
    </rPh>
    <rPh sb="10" eb="11">
      <t>ガク</t>
    </rPh>
    <rPh sb="13" eb="15">
      <t>ケイヒ</t>
    </rPh>
    <rPh sb="15" eb="17">
      <t>ウチワケ</t>
    </rPh>
    <rPh sb="18" eb="20">
      <t>キンガク</t>
    </rPh>
    <rPh sb="21" eb="22">
      <t>ミギ</t>
    </rPh>
    <rPh sb="22" eb="23">
      <t>ラン</t>
    </rPh>
    <rPh sb="24" eb="26">
      <t>キニュウ</t>
    </rPh>
    <phoneticPr fontId="2"/>
  </si>
  <si>
    <t>241300000</t>
  </si>
  <si>
    <t>アルミニウム第１次製錬・精製品, 4桁</t>
  </si>
  <si>
    <t>①ガラス繊維</t>
    <phoneticPr fontId="2"/>
  </si>
  <si>
    <r>
      <rPr>
        <b/>
        <sz val="11"/>
        <color theme="1"/>
        <rFont val="ＭＳ Ｐゴシック"/>
        <family val="3"/>
        <charset val="128"/>
        <scheme val="minor"/>
      </rPr>
      <t>定格処理量(t/h)</t>
    </r>
    <r>
      <rPr>
        <sz val="11"/>
        <color theme="1"/>
        <rFont val="ＭＳ Ｐゴシック"/>
        <family val="2"/>
        <charset val="128"/>
        <scheme val="minor"/>
      </rPr>
      <t xml:space="preserve">
</t>
    </r>
    <r>
      <rPr>
        <sz val="11"/>
        <color theme="1"/>
        <rFont val="ＭＳ Ｐゴシック"/>
        <family val="3"/>
        <charset val="128"/>
        <scheme val="minor"/>
      </rPr>
      <t>（カタログ値等などに
よる時間当たりの
処理量）</t>
    </r>
    <rPh sb="0" eb="2">
      <t>テイカク</t>
    </rPh>
    <rPh sb="2" eb="4">
      <t>ショリ</t>
    </rPh>
    <rPh sb="4" eb="5">
      <t>リョウ</t>
    </rPh>
    <rPh sb="16" eb="17">
      <t>チ</t>
    </rPh>
    <rPh sb="17" eb="18">
      <t>トウ</t>
    </rPh>
    <rPh sb="24" eb="26">
      <t>ジカン</t>
    </rPh>
    <rPh sb="26" eb="27">
      <t>ア</t>
    </rPh>
    <rPh sb="31" eb="33">
      <t>ショリ</t>
    </rPh>
    <rPh sb="32" eb="33">
      <t>リョウ</t>
    </rPh>
    <phoneticPr fontId="2"/>
  </si>
  <si>
    <t>053113214</t>
  </si>
  <si>
    <t>銅鉱石, ブラジル</t>
  </si>
  <si>
    <t>053113229</t>
  </si>
  <si>
    <t>銅鉱石の破砕処理サービス, ブラジル</t>
  </si>
  <si>
    <t>053113244</t>
  </si>
  <si>
    <t>銅鉱石, 精鉱, ブラジル</t>
  </si>
  <si>
    <t>231313210pJPN</t>
  </si>
  <si>
    <t>高純度アルミニウム地金</t>
    <rPh sb="0" eb="3">
      <t>コウジュンド</t>
    </rPh>
    <rPh sb="9" eb="11">
      <t>ジガネ</t>
    </rPh>
    <phoneticPr fontId="2"/>
  </si>
  <si>
    <t>232913000pJPN</t>
  </si>
  <si>
    <t>銅再生地金、銅合金</t>
    <phoneticPr fontId="30"/>
  </si>
  <si>
    <t>232211000pJPN</t>
  </si>
  <si>
    <t>アルミニウム再生地金、アルミニウム合金</t>
    <phoneticPr fontId="30"/>
  </si>
  <si>
    <t>231313000mJPN</t>
  </si>
  <si>
    <t>211711200pJPN</t>
  </si>
  <si>
    <t>ガラス繊維（チョップドストランドマット）</t>
    <phoneticPr fontId="30"/>
  </si>
  <si>
    <t>872100204pJPN</t>
  </si>
  <si>
    <t>使用済み家電の高度中間処理サービス（分解･解体）</t>
    <phoneticPr fontId="30"/>
  </si>
  <si>
    <t>185211000pJPN</t>
  </si>
  <si>
    <t>廃プラスチック製品</t>
    <phoneticPr fontId="30"/>
  </si>
  <si>
    <t>231111000pJPN</t>
  </si>
  <si>
    <t>粗銅</t>
    <phoneticPr fontId="30"/>
  </si>
  <si>
    <t>231112310pJPN</t>
  </si>
  <si>
    <t>銅スライム, 電気銅副生, 純分質量基準</t>
  </si>
  <si>
    <r>
      <rPr>
        <sz val="11"/>
        <color theme="1"/>
        <rFont val="ＭＳ ゴシック"/>
        <family val="3"/>
        <charset val="128"/>
      </rPr>
      <t>アルミニウム一次地金</t>
    </r>
    <r>
      <rPr>
        <sz val="11"/>
        <color theme="1"/>
        <rFont val="Arial"/>
        <family val="2"/>
      </rPr>
      <t xml:space="preserve">, </t>
    </r>
    <r>
      <rPr>
        <sz val="11"/>
        <color theme="1"/>
        <rFont val="ＭＳ ゴシック"/>
        <family val="3"/>
        <charset val="128"/>
      </rPr>
      <t>国内製品混合</t>
    </r>
    <r>
      <rPr>
        <sz val="11"/>
        <color theme="1"/>
        <rFont val="Arial"/>
        <family val="2"/>
      </rPr>
      <t xml:space="preserve">, </t>
    </r>
    <r>
      <rPr>
        <sz val="11"/>
        <color theme="1"/>
        <rFont val="ＭＳ ゴシック"/>
        <family val="3"/>
        <charset val="128"/>
      </rPr>
      <t>日本</t>
    </r>
    <phoneticPr fontId="2"/>
  </si>
  <si>
    <t>881612000mJPN</t>
  </si>
  <si>
    <t>882200211mJPN</t>
  </si>
  <si>
    <t>881611000pJPN</t>
  </si>
  <si>
    <t>882511000pJPN</t>
  </si>
  <si>
    <t>361111000pJPN</t>
  </si>
  <si>
    <t>079411000pJPN</t>
  </si>
  <si>
    <t>881811000pJPN</t>
  </si>
  <si>
    <t>①焼却処理サービス, 一般廃棄物</t>
  </si>
  <si>
    <t>③埋立処理サービス, 産業廃棄物</t>
  </si>
  <si>
    <t>④埋立処理サービス, 一般廃棄物</t>
  </si>
  <si>
    <t>①LDPE：低密度ポリエチレン</t>
  </si>
  <si>
    <t>②HDPE：高密度ポリエチレン</t>
  </si>
  <si>
    <t>③PP：ポリプロプレン</t>
  </si>
  <si>
    <t>④PS：ポリスチレン</t>
  </si>
  <si>
    <t>⑦PET：ポリエチレンテレフタレート</t>
  </si>
  <si>
    <t>焼却発電</t>
    <rPh sb="0" eb="2">
      <t>ショウキャク</t>
    </rPh>
    <rPh sb="2" eb="4">
      <t>ハツデン</t>
    </rPh>
    <phoneticPr fontId="31"/>
  </si>
  <si>
    <t>補助対象経費支出予定額</t>
    <phoneticPr fontId="2"/>
  </si>
  <si>
    <t>補助対象経費支出予定額</t>
    <rPh sb="0" eb="2">
      <t>ホジョ</t>
    </rPh>
    <rPh sb="2" eb="4">
      <t>タイショウ</t>
    </rPh>
    <rPh sb="4" eb="6">
      <t>ケイヒ</t>
    </rPh>
    <rPh sb="6" eb="8">
      <t>シシュツ</t>
    </rPh>
    <rPh sb="8" eb="10">
      <t>ヨテイ</t>
    </rPh>
    <rPh sb="10" eb="11">
      <t>ガク</t>
    </rPh>
    <phoneticPr fontId="2"/>
  </si>
  <si>
    <t>補助対象経費支出予定額の入力</t>
    <rPh sb="12" eb="14">
      <t>ニュウリョク</t>
    </rPh>
    <phoneticPr fontId="2"/>
  </si>
  <si>
    <t>⑤使用済み家電の中間処理（分解･解体）</t>
    <rPh sb="1" eb="4">
      <t>シヨウズ</t>
    </rPh>
    <rPh sb="5" eb="7">
      <t>カデン</t>
    </rPh>
    <phoneticPr fontId="2"/>
  </si>
  <si>
    <t>⑥上水道</t>
    <phoneticPr fontId="2"/>
  </si>
  <si>
    <t>⑦工業用水道</t>
    <phoneticPr fontId="2"/>
  </si>
  <si>
    <t>⑧下水道処理サービス</t>
    <phoneticPr fontId="2"/>
  </si>
  <si>
    <t>⑨工業排水処理サービス</t>
    <phoneticPr fontId="2"/>
  </si>
  <si>
    <t>441111223pJPN</t>
  </si>
  <si>
    <t>441111225pJPN</t>
  </si>
  <si>
    <t>441111233pJPN</t>
  </si>
  <si>
    <t>441111235pJPN</t>
  </si>
  <si>
    <t>https://ghg-santeikohyo.env.go.jp/files/calc/r05_coefficient.pdf</t>
    <phoneticPr fontId="2"/>
  </si>
  <si>
    <t>④再生プラスチック</t>
    <rPh sb="1" eb="3">
      <t>サイセイ</t>
    </rPh>
    <phoneticPr fontId="2"/>
  </si>
  <si>
    <t>製品製造</t>
    <rPh sb="0" eb="4">
      <t>セイヒンセイゾウ</t>
    </rPh>
    <phoneticPr fontId="2"/>
  </si>
  <si>
    <r>
      <rPr>
        <b/>
        <sz val="11"/>
        <color theme="1"/>
        <rFont val="ＭＳ Ｐゴシック"/>
        <family val="3"/>
        <charset val="128"/>
        <scheme val="minor"/>
      </rPr>
      <t>製造量（トン／年）</t>
    </r>
    <r>
      <rPr>
        <sz val="11"/>
        <color theme="1"/>
        <rFont val="ＭＳ Ｐゴシック"/>
        <family val="2"/>
        <charset val="128"/>
        <scheme val="minor"/>
      </rPr>
      <t xml:space="preserve">
（数値で記入して下さい）</t>
    </r>
    <rPh sb="0" eb="2">
      <t>セイゾウ</t>
    </rPh>
    <rPh sb="2" eb="3">
      <t>リョウ</t>
    </rPh>
    <rPh sb="7" eb="8">
      <t>ネン</t>
    </rPh>
    <rPh sb="11" eb="13">
      <t>スウチ</t>
    </rPh>
    <rPh sb="14" eb="16">
      <t>キニュウ</t>
    </rPh>
    <rPh sb="18" eb="19">
      <t>クダ</t>
    </rPh>
    <phoneticPr fontId="2"/>
  </si>
  <si>
    <r>
      <rPr>
        <b/>
        <sz val="11"/>
        <color theme="1"/>
        <rFont val="ＭＳ Ｐゴシック"/>
        <family val="3"/>
        <charset val="128"/>
        <scheme val="minor"/>
      </rPr>
      <t>処理量（トン／年）</t>
    </r>
    <r>
      <rPr>
        <sz val="11"/>
        <color theme="1"/>
        <rFont val="ＭＳ Ｐゴシック"/>
        <family val="2"/>
        <charset val="128"/>
        <scheme val="minor"/>
      </rPr>
      <t xml:space="preserve">
（数値で記入して下さい）</t>
    </r>
    <rPh sb="0" eb="2">
      <t>ショリ</t>
    </rPh>
    <rPh sb="2" eb="3">
      <t>リョウ</t>
    </rPh>
    <rPh sb="7" eb="8">
      <t>ネン</t>
    </rPh>
    <rPh sb="11" eb="13">
      <t>スウチ</t>
    </rPh>
    <rPh sb="14" eb="16">
      <t>キニュウ</t>
    </rPh>
    <rPh sb="18" eb="19">
      <t>クダ</t>
    </rPh>
    <phoneticPr fontId="2"/>
  </si>
  <si>
    <t>②焼却・発電（その他プラ）</t>
    <rPh sb="4" eb="6">
      <t>ハツデン</t>
    </rPh>
    <rPh sb="9" eb="10">
      <t>タ</t>
    </rPh>
    <phoneticPr fontId="2"/>
  </si>
  <si>
    <t>PPフレーク相当</t>
    <rPh sb="6" eb="8">
      <t>ソウトウ</t>
    </rPh>
    <phoneticPr fontId="2"/>
  </si>
  <si>
    <t>kg</t>
    <phoneticPr fontId="38"/>
  </si>
  <si>
    <t>⑪焼却</t>
    <rPh sb="1" eb="3">
      <t>ショウキャク</t>
    </rPh>
    <phoneticPr fontId="30"/>
  </si>
  <si>
    <t>⑫発電</t>
    <rPh sb="1" eb="3">
      <t>ハツデン</t>
    </rPh>
    <phoneticPr fontId="30"/>
  </si>
  <si>
    <t>⑩廃棄パネル中継処理</t>
    <rPh sb="1" eb="3">
      <t>ハイキ</t>
    </rPh>
    <rPh sb="6" eb="8">
      <t>チュウケイ</t>
    </rPh>
    <rPh sb="8" eb="10">
      <t>ショリ</t>
    </rPh>
    <phoneticPr fontId="38"/>
  </si>
  <si>
    <r>
      <t xml:space="preserve">代替率
</t>
    </r>
    <r>
      <rPr>
        <sz val="11"/>
        <color theme="1"/>
        <rFont val="ＭＳ Ｐゴシック"/>
        <family val="3"/>
        <charset val="128"/>
        <scheme val="minor"/>
      </rPr>
      <t>（リサイクル材／新材）</t>
    </r>
    <rPh sb="0" eb="3">
      <t>ダイタイリツ</t>
    </rPh>
    <rPh sb="10" eb="11">
      <t>ザイ</t>
    </rPh>
    <rPh sb="12" eb="14">
      <t>シンザイ</t>
    </rPh>
    <phoneticPr fontId="2"/>
  </si>
  <si>
    <t>事業者名</t>
    <rPh sb="0" eb="4">
      <t>ジギョウシャメイ</t>
    </rPh>
    <phoneticPr fontId="2"/>
  </si>
  <si>
    <t>②アルミニウム</t>
    <phoneticPr fontId="2"/>
  </si>
  <si>
    <t>③銅</t>
    <rPh sb="1" eb="2">
      <t>ドウ</t>
    </rPh>
    <phoneticPr fontId="2"/>
  </si>
  <si>
    <t>⑤銀再生地金、銀合金</t>
    <phoneticPr fontId="2"/>
  </si>
  <si>
    <t>232912000pJPN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</si>
</sst>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6">
    <numFmt numFmtId="176" formatCode="#,##0.0_);[Red]\(#,##0.0\)"/>
    <numFmt numFmtId="177" formatCode="0.00_ "/>
    <numFmt numFmtId="178" formatCode="#,###\ &quot;CO2-t/t&quot;"/>
    <numFmt numFmtId="179" formatCode="#,###\ \ &quot;円／CO2-t&quot;"/>
    <numFmt numFmtId="180" formatCode="#,###&quot;円&quot;"/>
    <numFmt numFmtId="181" formatCode="#,###&quot;トン&quot;"/>
    <numFmt numFmtId="182" formatCode="0.00_);[Red]\(0.00\)"/>
    <numFmt numFmtId="183" formatCode="#,##0;[Red]\-#,##0;&quot;－&quot;"/>
    <numFmt numFmtId="184" formatCode="0_);[Red]\(0\)"/>
    <numFmt numFmtId="185" formatCode="0.000"/>
    <numFmt numFmtId="186" formatCode="0.000_ "/>
    <numFmt numFmtId="187" formatCode="#,##0.0;[Red]\-#,##0.0"/>
    <numFmt numFmtId="188" formatCode="#,##0&quot; t-CO2&quot;"/>
    <numFmt numFmtId="189" formatCode="0.0000"/>
    <numFmt numFmtId="190" formatCode="#,##0&quot;kg&quot;"/>
    <numFmt numFmtId="191" formatCode="#,##0.0000&quot; l&quot;"/>
    <numFmt numFmtId="192" formatCode="#,##0.0000&quot;　kg-CO2/ｔkm&quot;"/>
    <numFmt numFmtId="193" formatCode="#,##0.0&quot;ｔCO2&quot;"/>
    <numFmt numFmtId="194" formatCode="#,##0&quot;t&quot;"/>
    <numFmt numFmtId="195" formatCode="#,##0&quot;ｔCO2&quot;"/>
    <numFmt numFmtId="196" formatCode="General&quot;t-CO2&quot;"/>
    <numFmt numFmtId="197" formatCode="0.000&quot;t-CO2/t&quot;"/>
    <numFmt numFmtId="198" formatCode="General&quot;t-CO2/T&quot;"/>
    <numFmt numFmtId="199" formatCode="General&quot;t&quot;"/>
    <numFmt numFmtId="200" formatCode="#,##0.000_);[Red]\(#,##0.000\)"/>
    <numFmt numFmtId="201" formatCode="#,##0_ "/>
    <numFmt numFmtId="202" formatCode="#,##0.0&quot;ｋW&quot;"/>
    <numFmt numFmtId="203" formatCode="#,##0.00&quot;トン/ｈ&quot;"/>
    <numFmt numFmtId="204" formatCode="General&quot;kW&quot;"/>
    <numFmt numFmtId="205" formatCode="0.0_ "/>
    <numFmt numFmtId="206" formatCode="0.000_);[Red]\(0.000\)"/>
    <numFmt numFmtId="207" formatCode="0.0_);[Red]\(0.0\)"/>
    <numFmt numFmtId="208" formatCode="#,###&quot; 円&quot;"/>
    <numFmt numFmtId="209" formatCode="#,##0&quot;ｔ-CO2&quot;"/>
    <numFmt numFmtId="210" formatCode="#,###&quot; 円／t-CO2&quot;"/>
    <numFmt numFmtId="211" formatCode="#,###&quot; 円/t&quot;"/>
  </numFmts>
  <fonts count="78">
    <font>
      <sz val="11"/>
      <color theme="1"/>
      <name val="ＭＳ Ｐゴシック"/>
      <family val="2"/>
      <charset val="128"/>
      <scheme val="minor"/>
    </font>
    <font>
      <sz val="11"/>
      <color theme="1"/>
      <name val="ＭＳ ゴシック"/>
      <family val="2"/>
      <charset val="128"/>
    </font>
    <font>
      <sz val="6"/>
      <name val="ＭＳ Ｐゴシック"/>
      <family val="2"/>
      <charset val="128"/>
      <scheme val="minor"/>
    </font>
    <font>
      <sz val="11"/>
      <color rgb="FF000000"/>
      <name val="ＭＳ ゴシック"/>
      <family val="3"/>
      <charset val="128"/>
    </font>
    <font>
      <sz val="11"/>
      <color theme="1"/>
      <name val="ＭＳ Ｐゴシック"/>
      <family val="3"/>
      <charset val="128"/>
      <scheme val="minor"/>
    </font>
    <font>
      <b/>
      <sz val="11"/>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9"/>
      <color theme="1"/>
      <name val="ＭＳ Ｐゴシック"/>
      <family val="2"/>
      <charset val="128"/>
      <scheme val="minor"/>
    </font>
    <font>
      <b/>
      <sz val="14"/>
      <color theme="1"/>
      <name val="ＭＳ Ｐゴシック"/>
      <family val="3"/>
      <charset val="128"/>
      <scheme val="minor"/>
    </font>
    <font>
      <b/>
      <u/>
      <sz val="14"/>
      <color theme="1"/>
      <name val="ＭＳ Ｐゴシック"/>
      <family val="3"/>
      <charset val="128"/>
      <scheme val="minor"/>
    </font>
    <font>
      <sz val="14"/>
      <color theme="1"/>
      <name val="ＭＳ Ｐゴシック"/>
      <family val="2"/>
      <charset val="128"/>
      <scheme val="minor"/>
    </font>
    <font>
      <sz val="14"/>
      <color theme="1"/>
      <name val="ＭＳ ゴシック"/>
      <family val="3"/>
      <charset val="128"/>
    </font>
    <font>
      <sz val="10"/>
      <color theme="1"/>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1"/>
      <color rgb="FFFF0000"/>
      <name val="ＭＳ ゴシック"/>
      <family val="3"/>
      <charset val="128"/>
    </font>
    <font>
      <sz val="11"/>
      <name val="ＭＳ Ｐゴシック"/>
      <family val="2"/>
      <charset val="128"/>
      <scheme val="minor"/>
    </font>
    <font>
      <sz val="11"/>
      <name val="ＭＳ Ｐゴシック"/>
      <family val="3"/>
      <charset val="128"/>
      <scheme val="minor"/>
    </font>
    <font>
      <sz val="11"/>
      <color theme="0"/>
      <name val="ＭＳ Ｐゴシック"/>
      <family val="3"/>
      <charset val="128"/>
    </font>
    <font>
      <sz val="10.5"/>
      <color theme="0"/>
      <name val="ＭＳ Ｐゴシック"/>
      <family val="3"/>
      <charset val="128"/>
    </font>
    <font>
      <sz val="11"/>
      <color theme="0"/>
      <name val="ＭＳ ゴシック"/>
      <family val="3"/>
      <charset val="128"/>
    </font>
    <font>
      <sz val="11"/>
      <color rgb="FFFF0000"/>
      <name val="ＭＳ Ｐゴシック"/>
      <family val="3"/>
      <charset val="128"/>
    </font>
    <font>
      <sz val="10.5"/>
      <color rgb="FFFF0000"/>
      <name val="ＭＳ Ｐゴシック"/>
      <family val="3"/>
      <charset val="128"/>
    </font>
    <font>
      <sz val="11"/>
      <name val="ＭＳ ゴシック"/>
      <family val="3"/>
      <charset val="128"/>
    </font>
    <font>
      <sz val="10.5"/>
      <name val="ＭＳ Ｐゴシック"/>
      <family val="3"/>
      <charset val="128"/>
    </font>
    <font>
      <sz val="11"/>
      <color rgb="FFFF0000"/>
      <name val="ＭＳ Ｐゴシック"/>
      <family val="3"/>
      <charset val="128"/>
      <scheme val="minor"/>
    </font>
    <font>
      <sz val="18"/>
      <color theme="1"/>
      <name val="HG丸ｺﾞｼｯｸM-PRO"/>
      <family val="3"/>
      <charset val="128"/>
    </font>
    <font>
      <sz val="14"/>
      <color theme="1"/>
      <name val="HG丸ｺﾞｼｯｸM-PRO"/>
      <family val="3"/>
      <charset val="128"/>
    </font>
    <font>
      <sz val="6"/>
      <name val="ＭＳ ゴシック"/>
      <family val="2"/>
      <charset val="128"/>
    </font>
    <font>
      <b/>
      <sz val="12"/>
      <color theme="1"/>
      <name val="ＭＳ Ｐゴシック"/>
      <family val="3"/>
      <charset val="128"/>
      <scheme val="minor"/>
    </font>
    <font>
      <sz val="14"/>
      <color theme="1"/>
      <name val="ＭＳ Ｐゴシック"/>
      <family val="3"/>
      <charset val="128"/>
      <scheme val="minor"/>
    </font>
    <font>
      <sz val="12"/>
      <color theme="1"/>
      <name val="ＭＳ ゴシック"/>
      <family val="3"/>
      <charset val="128"/>
    </font>
    <font>
      <b/>
      <sz val="14"/>
      <color rgb="FF000000"/>
      <name val="ＭＳ ゴシック"/>
      <family val="3"/>
      <charset val="128"/>
    </font>
    <font>
      <sz val="10.5"/>
      <color rgb="FF000000"/>
      <name val="ＭＳ Ｐゴシック"/>
      <family val="3"/>
      <charset val="128"/>
    </font>
    <font>
      <b/>
      <sz val="11"/>
      <color rgb="FFFF0000"/>
      <name val="ＭＳ Ｐゴシック"/>
      <family val="3"/>
      <charset val="128"/>
      <scheme val="minor"/>
    </font>
    <font>
      <sz val="11"/>
      <color rgb="FF000000"/>
      <name val="ＭＳ Ｐゴシック"/>
      <family val="3"/>
      <charset val="128"/>
    </font>
    <font>
      <sz val="6"/>
      <name val="ＭＳ Ｐゴシック"/>
      <family val="3"/>
      <charset val="128"/>
      <scheme val="minor"/>
    </font>
    <font>
      <u/>
      <sz val="11"/>
      <color theme="10"/>
      <name val="ＭＳ Ｐゴシック"/>
      <family val="2"/>
      <charset val="128"/>
      <scheme val="minor"/>
    </font>
    <font>
      <sz val="10"/>
      <color indexed="8"/>
      <name val="ＭＳ Ｐゴシック"/>
      <family val="3"/>
      <charset val="128"/>
    </font>
    <font>
      <sz val="11"/>
      <color theme="1"/>
      <name val="ＭＳ Ｐゴシック"/>
      <family val="3"/>
      <charset val="128"/>
    </font>
    <font>
      <sz val="11"/>
      <name val="Century"/>
      <family val="1"/>
    </font>
    <font>
      <sz val="11"/>
      <name val="Century"/>
      <family val="1"/>
      <charset val="128"/>
    </font>
    <font>
      <u/>
      <sz val="9.35"/>
      <color indexed="12"/>
      <name val="ＭＳ Ｐゴシック"/>
      <family val="3"/>
      <charset val="128"/>
    </font>
    <font>
      <sz val="11"/>
      <name val="ＭＳ 明朝"/>
      <family val="1"/>
      <charset val="128"/>
    </font>
    <font>
      <sz val="12"/>
      <name val="ＭＳ Ｐゴシック"/>
      <family val="3"/>
      <charset val="128"/>
    </font>
    <font>
      <sz val="14"/>
      <name val="ＭＳ Ｐゴシック"/>
      <family val="3"/>
      <charset val="128"/>
    </font>
    <font>
      <sz val="11"/>
      <name val="ＭＳ ゴシック"/>
      <family val="2"/>
      <charset val="128"/>
    </font>
    <font>
      <sz val="11"/>
      <color rgb="FFFF0000"/>
      <name val="ＭＳ Ｐゴシック"/>
      <family val="2"/>
      <charset val="128"/>
      <scheme val="minor"/>
    </font>
    <font>
      <sz val="11"/>
      <color theme="0"/>
      <name val="ＭＳ Ｐゴシック"/>
      <family val="2"/>
      <charset val="128"/>
      <scheme val="minor"/>
    </font>
    <font>
      <sz val="6"/>
      <color theme="1"/>
      <name val="ＭＳ Ｐゴシック"/>
      <family val="2"/>
      <charset val="128"/>
      <scheme val="minor"/>
    </font>
    <font>
      <sz val="8"/>
      <color theme="1"/>
      <name val="ＭＳ Ｐゴシック"/>
      <family val="3"/>
      <charset val="128"/>
      <scheme val="minor"/>
    </font>
    <font>
      <b/>
      <sz val="11"/>
      <color theme="1"/>
      <name val="ＭＳ ゴシック"/>
      <family val="3"/>
      <charset val="128"/>
    </font>
    <font>
      <sz val="16"/>
      <color theme="1"/>
      <name val="HGP創英ﾌﾟﾚｾﾞﾝｽEB"/>
      <family val="1"/>
      <charset val="128"/>
    </font>
    <font>
      <sz val="10"/>
      <color theme="1"/>
      <name val="ＭＳ Ｐゴシック"/>
      <family val="2"/>
      <charset val="128"/>
      <scheme val="minor"/>
    </font>
    <font>
      <sz val="11"/>
      <color theme="1"/>
      <name val="Meiryo UI"/>
      <family val="3"/>
      <charset val="128"/>
    </font>
    <font>
      <b/>
      <u/>
      <sz val="11"/>
      <color theme="1"/>
      <name val="ＭＳ Ｐゴシック"/>
      <family val="3"/>
      <charset val="128"/>
      <scheme val="minor"/>
    </font>
    <font>
      <b/>
      <sz val="12"/>
      <color rgb="FF000000"/>
      <name val="ＭＳ ゴシック"/>
      <family val="3"/>
      <charset val="128"/>
    </font>
    <font>
      <sz val="10"/>
      <name val="ＭＳ Ｐゴシック"/>
      <family val="3"/>
      <charset val="128"/>
    </font>
    <font>
      <sz val="9"/>
      <name val="ＭＳ Ｐゴシック"/>
      <family val="3"/>
      <charset val="128"/>
    </font>
    <font>
      <sz val="11"/>
      <color theme="1"/>
      <name val="Arial"/>
      <family val="2"/>
    </font>
    <font>
      <sz val="11"/>
      <color theme="1"/>
      <name val="ＭＳ ゴシック"/>
      <family val="3"/>
      <charset val="128"/>
    </font>
    <font>
      <sz val="11"/>
      <color theme="1"/>
      <name val="MS UI Gothic"/>
      <family val="3"/>
      <charset val="128"/>
    </font>
    <font>
      <sz val="18"/>
      <color theme="1"/>
      <name val="MS UI Gothic"/>
      <family val="3"/>
      <charset val="128"/>
    </font>
    <font>
      <b/>
      <sz val="12"/>
      <color theme="1"/>
      <name val="ＭＳ ゴシック"/>
      <family val="3"/>
      <charset val="128"/>
    </font>
    <font>
      <b/>
      <sz val="16"/>
      <color theme="1"/>
      <name val="ＭＳ ゴシック"/>
      <family val="3"/>
      <charset val="128"/>
    </font>
    <font>
      <b/>
      <sz val="14"/>
      <color theme="1"/>
      <name val="ＭＳ ゴシック"/>
      <family val="3"/>
      <charset val="128"/>
    </font>
    <font>
      <sz val="18"/>
      <color theme="1"/>
      <name val="ＭＳ ゴシック"/>
      <family val="3"/>
      <charset val="128"/>
    </font>
    <font>
      <b/>
      <sz val="10"/>
      <color theme="1"/>
      <name val="ＭＳ ゴシック"/>
      <family val="3"/>
      <charset val="128"/>
    </font>
    <font>
      <sz val="10"/>
      <color theme="1"/>
      <name val="ＭＳ ゴシック"/>
      <family val="3"/>
      <charset val="128"/>
    </font>
    <font>
      <sz val="12"/>
      <color rgb="FFFF0000"/>
      <name val="ＭＳ ゴシック"/>
      <family val="3"/>
      <charset val="128"/>
    </font>
    <font>
      <b/>
      <sz val="11"/>
      <color rgb="FFFF0000"/>
      <name val="ＭＳ ゴシック"/>
      <family val="3"/>
      <charset val="128"/>
    </font>
    <font>
      <sz val="11"/>
      <color theme="1"/>
      <name val="Arial"/>
      <family val="3"/>
      <charset val="128"/>
    </font>
    <font>
      <b/>
      <sz val="12"/>
      <color theme="1"/>
      <name val="ＭＳ Ｐゴシック"/>
      <family val="3"/>
      <charset val="128"/>
    </font>
    <font>
      <sz val="18"/>
      <color theme="1"/>
      <name val="ＭＳ Ｐゴシック"/>
      <family val="3"/>
      <charset val="128"/>
      <scheme val="minor"/>
    </font>
    <font>
      <sz val="12"/>
      <color rgb="FF000000"/>
      <name val="ＭＳ ゴシック"/>
      <family val="3"/>
      <charset val="128"/>
    </font>
    <font>
      <sz val="12"/>
      <name val="ＭＳ ゴシック"/>
      <family val="3"/>
      <charset val="128"/>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dotted">
        <color indexed="64"/>
      </left>
      <right style="medium">
        <color indexed="64"/>
      </right>
      <top/>
      <bottom style="medium">
        <color indexed="64"/>
      </bottom>
      <diagonal/>
    </border>
    <border>
      <left style="dotted">
        <color indexed="64"/>
      </left>
      <right style="dotted">
        <color indexed="64"/>
      </right>
      <top/>
      <bottom style="medium">
        <color indexed="64"/>
      </bottom>
      <diagonal/>
    </border>
    <border>
      <left/>
      <right style="dotted">
        <color indexed="64"/>
      </right>
      <top/>
      <bottom style="medium">
        <color indexed="64"/>
      </bottom>
      <diagonal/>
    </border>
    <border>
      <left style="dotted">
        <color indexed="64"/>
      </left>
      <right style="thin">
        <color indexed="64"/>
      </right>
      <top/>
      <bottom style="medium">
        <color indexed="64"/>
      </bottom>
      <diagonal/>
    </border>
    <border>
      <left style="medium">
        <color indexed="64"/>
      </left>
      <right style="dotted">
        <color indexed="64"/>
      </right>
      <top/>
      <bottom style="medium">
        <color indexed="64"/>
      </bottom>
      <diagonal/>
    </border>
    <border>
      <left style="dotted">
        <color indexed="64"/>
      </left>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dotted">
        <color indexed="64"/>
      </left>
      <right style="medium">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style="dotted">
        <color indexed="64"/>
      </left>
      <right style="thin">
        <color indexed="64"/>
      </right>
      <top/>
      <bottom style="dotted">
        <color indexed="64"/>
      </bottom>
      <diagonal/>
    </border>
    <border>
      <left style="medium">
        <color indexed="64"/>
      </left>
      <right style="dotted">
        <color indexed="64"/>
      </right>
      <top/>
      <bottom style="dotted">
        <color indexed="64"/>
      </bottom>
      <diagonal/>
    </border>
    <border>
      <left style="dotted">
        <color indexed="64"/>
      </left>
      <right/>
      <top/>
      <bottom/>
      <diagonal/>
    </border>
    <border>
      <left style="medium">
        <color indexed="64"/>
      </left>
      <right style="dotted">
        <color indexed="64"/>
      </right>
      <top/>
      <bottom/>
      <diagonal/>
    </border>
    <border>
      <left style="thin">
        <color indexed="64"/>
      </left>
      <right style="medium">
        <color indexed="64"/>
      </right>
      <top/>
      <bottom style="dotted">
        <color indexed="64"/>
      </bottom>
      <diagonal/>
    </border>
    <border>
      <left/>
      <right/>
      <top/>
      <bottom style="dotted">
        <color indexed="64"/>
      </bottom>
      <diagonal/>
    </border>
    <border>
      <left style="medium">
        <color indexed="64"/>
      </left>
      <right style="medium">
        <color indexed="64"/>
      </right>
      <top/>
      <bottom/>
      <diagonal/>
    </border>
    <border>
      <left style="dotted">
        <color indexed="64"/>
      </left>
      <right/>
      <top style="dotted">
        <color indexed="64"/>
      </top>
      <bottom/>
      <diagonal/>
    </border>
    <border>
      <left style="medium">
        <color indexed="64"/>
      </left>
      <right style="dotted">
        <color indexed="64"/>
      </right>
      <top style="dotted">
        <color indexed="64"/>
      </top>
      <bottom/>
      <diagonal/>
    </border>
    <border>
      <left style="dotted">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dotted">
        <color indexed="64"/>
      </left>
      <right style="medium">
        <color indexed="64"/>
      </right>
      <top/>
      <bottom style="double">
        <color indexed="64"/>
      </bottom>
      <diagonal/>
    </border>
    <border>
      <left style="dotted">
        <color indexed="64"/>
      </left>
      <right style="dotted">
        <color indexed="64"/>
      </right>
      <top/>
      <bottom style="double">
        <color indexed="64"/>
      </bottom>
      <diagonal/>
    </border>
    <border>
      <left style="thin">
        <color indexed="64"/>
      </left>
      <right style="dotted">
        <color indexed="64"/>
      </right>
      <top/>
      <bottom style="double">
        <color indexed="64"/>
      </bottom>
      <diagonal/>
    </border>
    <border>
      <left style="dotted">
        <color indexed="64"/>
      </left>
      <right style="thin">
        <color indexed="64"/>
      </right>
      <top/>
      <bottom style="double">
        <color indexed="64"/>
      </bottom>
      <diagonal/>
    </border>
    <border>
      <left style="medium">
        <color indexed="64"/>
      </left>
      <right style="dotted">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dotted">
        <color indexed="64"/>
      </left>
      <right style="medium">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style="thin">
        <color indexed="64"/>
      </top>
      <bottom/>
      <diagonal/>
    </border>
    <border>
      <left/>
      <right style="thin">
        <color indexed="64"/>
      </right>
      <top style="thin">
        <color indexed="64"/>
      </top>
      <bottom style="dotted">
        <color indexed="64"/>
      </bottom>
      <diagonal/>
    </border>
    <border>
      <left style="medium">
        <color indexed="64"/>
      </left>
      <right/>
      <top style="thin">
        <color indexed="64"/>
      </top>
      <bottom style="dotted">
        <color indexed="64"/>
      </bottom>
      <diagonal/>
    </border>
    <border>
      <left style="medium">
        <color indexed="64"/>
      </left>
      <right style="dotted">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diagonal/>
    </border>
    <border>
      <left/>
      <right style="dotted">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bottom/>
      <diagonal/>
    </border>
    <border>
      <left/>
      <right style="dotted">
        <color indexed="64"/>
      </right>
      <top style="dotted">
        <color indexed="64"/>
      </top>
      <bottom/>
      <diagonal/>
    </border>
    <border>
      <left/>
      <right/>
      <top style="dotted">
        <color indexed="64"/>
      </top>
      <bottom/>
      <diagonal/>
    </border>
    <border>
      <left/>
      <right style="thin">
        <color indexed="64"/>
      </right>
      <top/>
      <bottom/>
      <diagonal/>
    </border>
    <border>
      <left style="thin">
        <color indexed="64"/>
      </left>
      <right style="thin">
        <color indexed="64"/>
      </right>
      <top/>
      <bottom style="double">
        <color indexed="64"/>
      </bottom>
      <diagonal/>
    </border>
    <border>
      <left style="medium">
        <color indexed="64"/>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thin">
        <color indexed="64"/>
      </right>
      <top style="double">
        <color indexed="64"/>
      </top>
      <bottom/>
      <diagonal/>
    </border>
    <border>
      <left style="thin">
        <color indexed="64"/>
      </left>
      <right style="medium">
        <color indexed="64"/>
      </right>
      <top style="thin">
        <color indexed="64"/>
      </top>
      <bottom style="thin">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style="medium">
        <color auto="1"/>
      </bottom>
      <diagonal/>
    </border>
    <border>
      <left style="thin">
        <color auto="1"/>
      </left>
      <right style="medium">
        <color indexed="64"/>
      </right>
      <top/>
      <bottom style="thin">
        <color auto="1"/>
      </bottom>
      <diagonal/>
    </border>
    <border>
      <left style="thin">
        <color auto="1"/>
      </left>
      <right style="medium">
        <color indexed="64"/>
      </right>
      <top style="medium">
        <color indexed="64"/>
      </top>
      <bottom/>
      <diagonal/>
    </border>
    <border>
      <left style="thin">
        <color auto="1"/>
      </left>
      <right style="thin">
        <color auto="1"/>
      </right>
      <top style="medium">
        <color indexed="64"/>
      </top>
      <bottom/>
      <diagonal/>
    </border>
    <border>
      <left/>
      <right style="thin">
        <color auto="1"/>
      </right>
      <top style="medium">
        <color indexed="64"/>
      </top>
      <bottom/>
      <diagonal/>
    </border>
    <border>
      <left style="thin">
        <color indexed="64"/>
      </left>
      <right/>
      <top style="medium">
        <color indexed="64"/>
      </top>
      <bottom/>
      <diagonal/>
    </border>
    <border>
      <left style="medium">
        <color indexed="64"/>
      </left>
      <right style="thin">
        <color auto="1"/>
      </right>
      <top style="medium">
        <color indexed="64"/>
      </top>
      <bottom/>
      <diagonal/>
    </border>
    <border>
      <left style="thin">
        <color indexed="64"/>
      </left>
      <right/>
      <top style="double">
        <color indexed="64"/>
      </top>
      <bottom/>
      <diagonal/>
    </border>
    <border>
      <left style="medium">
        <color indexed="64"/>
      </left>
      <right style="medium">
        <color indexed="64"/>
      </right>
      <top style="double">
        <color indexed="64"/>
      </top>
      <bottom style="medium">
        <color indexed="64"/>
      </bottom>
      <diagonal/>
    </border>
    <border diagonalUp="1">
      <left style="medium">
        <color indexed="64"/>
      </left>
      <right style="medium">
        <color indexed="64"/>
      </right>
      <top style="medium">
        <color indexed="64"/>
      </top>
      <bottom style="double">
        <color indexed="64"/>
      </bottom>
      <diagonal style="thin">
        <color indexed="64"/>
      </diagonal>
    </border>
    <border diagonalUp="1">
      <left style="medium">
        <color indexed="64"/>
      </left>
      <right style="medium">
        <color indexed="64"/>
      </right>
      <top style="medium">
        <color indexed="64"/>
      </top>
      <bottom style="medium">
        <color indexed="64"/>
      </bottom>
      <diagonal style="thin">
        <color indexed="64"/>
      </diagonal>
    </border>
  </borders>
  <cellStyleXfs count="17">
    <xf numFmtId="0" fontId="0" fillId="0" borderId="0">
      <alignment vertical="center"/>
    </xf>
    <xf numFmtId="0" fontId="14" fillId="0" borderId="0"/>
    <xf numFmtId="38" fontId="16" fillId="0" borderId="0" applyFont="0" applyFill="0" applyBorder="0" applyAlignment="0" applyProtection="0">
      <alignment vertical="center"/>
    </xf>
    <xf numFmtId="0" fontId="16" fillId="0" borderId="0">
      <alignment vertical="center"/>
    </xf>
    <xf numFmtId="183" fontId="25" fillId="0" borderId="0">
      <alignment vertical="top"/>
    </xf>
    <xf numFmtId="38" fontId="16" fillId="0" borderId="0" applyFont="0" applyFill="0" applyBorder="0" applyAlignment="0" applyProtection="0">
      <alignment vertical="center"/>
    </xf>
    <xf numFmtId="9" fontId="16" fillId="0" borderId="0" applyFont="0" applyFill="0" applyBorder="0" applyAlignment="0" applyProtection="0">
      <alignment vertical="center"/>
    </xf>
    <xf numFmtId="0" fontId="16" fillId="0" borderId="0">
      <alignment vertical="center"/>
    </xf>
    <xf numFmtId="38" fontId="1" fillId="0" borderId="0" applyFont="0" applyFill="0" applyBorder="0" applyAlignment="0" applyProtection="0">
      <alignment vertical="center"/>
    </xf>
    <xf numFmtId="0" fontId="39" fillId="0" borderId="0" applyNumberFormat="0" applyFill="0" applyBorder="0" applyAlignment="0" applyProtection="0">
      <alignment vertical="center"/>
    </xf>
    <xf numFmtId="0" fontId="14" fillId="0" borderId="0">
      <alignment vertical="center"/>
    </xf>
    <xf numFmtId="38" fontId="14" fillId="0" borderId="0" applyFont="0" applyFill="0" applyBorder="0" applyAlignment="0" applyProtection="0">
      <alignment vertical="center"/>
    </xf>
    <xf numFmtId="0" fontId="44" fillId="0" borderId="0" applyNumberFormat="0" applyFill="0" applyBorder="0" applyAlignment="0" applyProtection="0">
      <alignment vertical="top"/>
      <protection locked="0"/>
    </xf>
    <xf numFmtId="0" fontId="1" fillId="0" borderId="0">
      <alignment vertical="center"/>
    </xf>
    <xf numFmtId="38" fontId="14" fillId="0" borderId="0" applyFont="0" applyFill="0" applyBorder="0" applyAlignment="0" applyProtection="0"/>
    <xf numFmtId="0" fontId="14" fillId="0" borderId="0">
      <alignment vertical="center"/>
    </xf>
    <xf numFmtId="0" fontId="16" fillId="0" borderId="0">
      <alignment vertical="center"/>
    </xf>
  </cellStyleXfs>
  <cellXfs count="614">
    <xf numFmtId="0" fontId="0" fillId="0" borderId="0" xfId="0">
      <alignment vertical="center"/>
    </xf>
    <xf numFmtId="0" fontId="0" fillId="0" borderId="1" xfId="0" applyBorder="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0" fontId="8" fillId="0" borderId="0" xfId="0" applyFont="1" applyAlignment="1">
      <alignment vertical="center" wrapText="1"/>
    </xf>
    <xf numFmtId="178" fontId="9" fillId="0" borderId="0" xfId="0" applyNumberFormat="1" applyFont="1" applyAlignment="1">
      <alignment horizontal="left" vertical="center" indent="1"/>
    </xf>
    <xf numFmtId="179" fontId="10" fillId="0" borderId="0" xfId="0" applyNumberFormat="1" applyFont="1" applyAlignment="1">
      <alignment vertical="center" wrapText="1"/>
    </xf>
    <xf numFmtId="0" fontId="5" fillId="0" borderId="0" xfId="0" applyFont="1" applyAlignment="1">
      <alignment horizontal="center" vertical="center" wrapText="1"/>
    </xf>
    <xf numFmtId="0" fontId="0" fillId="0" borderId="0" xfId="0" applyAlignment="1">
      <alignment horizontal="center" vertical="center" wrapText="1"/>
    </xf>
    <xf numFmtId="0" fontId="4" fillId="0" borderId="11" xfId="0" applyFont="1" applyBorder="1" applyAlignment="1">
      <alignment horizontal="center" vertical="center"/>
    </xf>
    <xf numFmtId="0" fontId="19" fillId="0" borderId="0" xfId="0" applyFont="1">
      <alignment vertical="center"/>
    </xf>
    <xf numFmtId="0" fontId="18" fillId="0" borderId="0" xfId="0" applyFont="1">
      <alignment vertical="center"/>
    </xf>
    <xf numFmtId="0" fontId="18" fillId="0" borderId="0" xfId="0" applyFont="1" applyAlignment="1">
      <alignment horizontal="center" vertical="center"/>
    </xf>
    <xf numFmtId="0" fontId="24" fillId="2" borderId="0" xfId="0" applyFont="1" applyFill="1" applyAlignment="1">
      <alignment horizontal="center" vertical="center"/>
    </xf>
    <xf numFmtId="182" fontId="17" fillId="2" borderId="0" xfId="0" applyNumberFormat="1" applyFont="1" applyFill="1" applyAlignment="1">
      <alignment horizontal="center" vertical="center"/>
    </xf>
    <xf numFmtId="0" fontId="17" fillId="2" borderId="0" xfId="0" applyFont="1" applyFill="1" applyAlignment="1">
      <alignment horizontal="center" vertical="center"/>
    </xf>
    <xf numFmtId="0" fontId="21" fillId="2" borderId="11" xfId="0" applyFont="1" applyFill="1" applyBorder="1" applyAlignment="1">
      <alignment horizontal="center" vertical="center"/>
    </xf>
    <xf numFmtId="182" fontId="22" fillId="2" borderId="11" xfId="0" applyNumberFormat="1" applyFont="1" applyFill="1" applyBorder="1" applyAlignment="1">
      <alignment horizontal="center" vertical="center"/>
    </xf>
    <xf numFmtId="0" fontId="24" fillId="2" borderId="0" xfId="0" applyFont="1" applyFill="1">
      <alignment vertical="center"/>
    </xf>
    <xf numFmtId="0" fontId="21" fillId="2" borderId="0" xfId="0" applyFont="1" applyFill="1">
      <alignment vertical="center"/>
    </xf>
    <xf numFmtId="0" fontId="26" fillId="0" borderId="5" xfId="0" applyFont="1" applyBorder="1" applyAlignment="1">
      <alignment horizontal="justify" vertical="center"/>
    </xf>
    <xf numFmtId="0" fontId="23" fillId="2" borderId="0" xfId="0" applyFont="1" applyFill="1" applyAlignment="1">
      <alignment horizontal="left" vertical="center"/>
    </xf>
    <xf numFmtId="0" fontId="20" fillId="2" borderId="0" xfId="0" applyFont="1" applyFill="1" applyAlignment="1">
      <alignment horizontal="left" vertical="center"/>
    </xf>
    <xf numFmtId="0" fontId="26" fillId="2" borderId="1" xfId="0" applyFont="1" applyFill="1" applyBorder="1" applyAlignment="1">
      <alignment horizontal="center" vertical="center"/>
    </xf>
    <xf numFmtId="182" fontId="22" fillId="2" borderId="0" xfId="0" applyNumberFormat="1" applyFont="1" applyFill="1" applyAlignment="1">
      <alignment horizontal="center" vertical="center"/>
    </xf>
    <xf numFmtId="0" fontId="26" fillId="0" borderId="1" xfId="0" applyFont="1" applyBorder="1" applyAlignment="1">
      <alignment horizontal="justify" vertical="center"/>
    </xf>
    <xf numFmtId="0" fontId="28" fillId="0" borderId="0" xfId="3" applyFont="1">
      <alignment vertical="center"/>
    </xf>
    <xf numFmtId="0" fontId="16" fillId="0" borderId="0" xfId="3">
      <alignment vertical="center"/>
    </xf>
    <xf numFmtId="0" fontId="16" fillId="0" borderId="0" xfId="3" applyAlignment="1">
      <alignment horizontal="right"/>
    </xf>
    <xf numFmtId="0" fontId="27" fillId="0" borderId="0" xfId="3" applyFont="1">
      <alignment vertical="center"/>
    </xf>
    <xf numFmtId="0" fontId="8" fillId="0" borderId="0" xfId="3" applyFont="1" applyAlignment="1">
      <alignment vertical="center" wrapText="1"/>
    </xf>
    <xf numFmtId="0" fontId="16" fillId="0" borderId="0" xfId="3" applyAlignment="1">
      <alignment horizontal="center" vertical="center"/>
    </xf>
    <xf numFmtId="177" fontId="16" fillId="0" borderId="0" xfId="3" applyNumberFormat="1">
      <alignment vertical="center"/>
    </xf>
    <xf numFmtId="0" fontId="29" fillId="0" borderId="0" xfId="3" applyFont="1">
      <alignment vertical="center"/>
    </xf>
    <xf numFmtId="0" fontId="16" fillId="0" borderId="1" xfId="3" applyBorder="1" applyAlignment="1">
      <alignment horizontal="center" vertical="center"/>
    </xf>
    <xf numFmtId="0" fontId="16" fillId="0" borderId="1" xfId="3" applyBorder="1">
      <alignment vertical="center"/>
    </xf>
    <xf numFmtId="0" fontId="29" fillId="0" borderId="0" xfId="0" applyFont="1">
      <alignment vertical="center"/>
    </xf>
    <xf numFmtId="0" fontId="16" fillId="0" borderId="12" xfId="3" applyBorder="1">
      <alignment vertical="center"/>
    </xf>
    <xf numFmtId="0" fontId="0" fillId="0" borderId="12" xfId="0" applyBorder="1">
      <alignment vertical="center"/>
    </xf>
    <xf numFmtId="0" fontId="6" fillId="0" borderId="0" xfId="0" applyFont="1" applyAlignment="1">
      <alignment horizontal="left" vertical="center" wrapText="1"/>
    </xf>
    <xf numFmtId="0" fontId="32" fillId="0" borderId="0" xfId="0" applyFont="1">
      <alignment vertical="center"/>
    </xf>
    <xf numFmtId="0" fontId="7" fillId="0" borderId="0" xfId="0" applyFont="1">
      <alignment vertical="center"/>
    </xf>
    <xf numFmtId="0" fontId="0" fillId="0" borderId="3" xfId="0" applyBorder="1">
      <alignment vertical="center"/>
    </xf>
    <xf numFmtId="0" fontId="0" fillId="0" borderId="7"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181" fontId="12" fillId="0" borderId="7" xfId="0" applyNumberFormat="1" applyFont="1" applyBorder="1" applyAlignment="1" applyProtection="1">
      <alignment horizontal="right" vertical="center" indent="1"/>
      <protection locked="0"/>
    </xf>
    <xf numFmtId="0" fontId="0" fillId="0" borderId="3" xfId="0" applyBorder="1" applyAlignment="1">
      <alignment horizontal="center" vertical="center"/>
    </xf>
    <xf numFmtId="0" fontId="16" fillId="0" borderId="1" xfId="3" applyBorder="1" applyAlignment="1">
      <alignment horizontal="center" vertical="center" wrapText="1"/>
    </xf>
    <xf numFmtId="184" fontId="3" fillId="0" borderId="0" xfId="3" applyNumberFormat="1" applyFont="1" applyAlignment="1">
      <alignment horizontal="center" vertical="center"/>
    </xf>
    <xf numFmtId="0" fontId="16" fillId="0" borderId="0" xfId="3" applyAlignment="1">
      <alignment vertical="center" wrapText="1"/>
    </xf>
    <xf numFmtId="0" fontId="35" fillId="0" borderId="0" xfId="3" applyFont="1" applyAlignment="1">
      <alignment horizontal="left" vertical="center" wrapText="1"/>
    </xf>
    <xf numFmtId="38" fontId="3" fillId="3" borderId="1" xfId="5" applyFont="1" applyFill="1" applyBorder="1" applyAlignment="1">
      <alignment horizontal="center" vertical="center"/>
    </xf>
    <xf numFmtId="0" fontId="17" fillId="0" borderId="1" xfId="3" applyFont="1" applyBorder="1" applyAlignment="1">
      <alignment horizontal="center" vertical="center"/>
    </xf>
    <xf numFmtId="182" fontId="3" fillId="0" borderId="1" xfId="3" applyNumberFormat="1" applyFont="1" applyBorder="1" applyAlignment="1">
      <alignment horizontal="center" vertical="center"/>
    </xf>
    <xf numFmtId="0" fontId="35" fillId="0" borderId="1" xfId="3" applyFont="1" applyBorder="1" applyAlignment="1">
      <alignment horizontal="left" vertical="center" wrapText="1"/>
    </xf>
    <xf numFmtId="0" fontId="16" fillId="0" borderId="0" xfId="3" applyAlignment="1">
      <alignment horizontal="left" vertical="center"/>
    </xf>
    <xf numFmtId="0" fontId="35" fillId="0" borderId="1" xfId="3" applyFont="1" applyBorder="1" applyAlignment="1">
      <alignment horizontal="justify" vertical="center"/>
    </xf>
    <xf numFmtId="182" fontId="25" fillId="0" borderId="1" xfId="3" applyNumberFormat="1" applyFont="1" applyBorder="1" applyAlignment="1">
      <alignment horizontal="center" vertical="center"/>
    </xf>
    <xf numFmtId="0" fontId="35" fillId="0" borderId="1" xfId="3" applyFont="1" applyBorder="1" applyAlignment="1">
      <alignment horizontal="center" vertical="center"/>
    </xf>
    <xf numFmtId="185" fontId="36" fillId="0" borderId="0" xfId="3" applyNumberFormat="1" applyFont="1">
      <alignment vertical="center"/>
    </xf>
    <xf numFmtId="0" fontId="35" fillId="0" borderId="2" xfId="3" applyFont="1" applyBorder="1">
      <alignment vertical="center"/>
    </xf>
    <xf numFmtId="0" fontId="35" fillId="0" borderId="6" xfId="3" applyFont="1" applyBorder="1">
      <alignment vertical="center"/>
    </xf>
    <xf numFmtId="0" fontId="37" fillId="0" borderId="5" xfId="3" applyFont="1" applyBorder="1" applyAlignment="1">
      <alignment horizontal="left" vertical="center"/>
    </xf>
    <xf numFmtId="0" fontId="16" fillId="0" borderId="0" xfId="7">
      <alignment vertical="center"/>
    </xf>
    <xf numFmtId="186" fontId="16" fillId="0" borderId="0" xfId="7" applyNumberFormat="1">
      <alignment vertical="center"/>
    </xf>
    <xf numFmtId="38" fontId="16" fillId="4" borderId="1" xfId="8" applyFont="1" applyFill="1" applyBorder="1" applyAlignment="1">
      <alignment horizontal="center" vertical="center"/>
    </xf>
    <xf numFmtId="182" fontId="16" fillId="4" borderId="1" xfId="3" applyNumberFormat="1" applyFill="1" applyBorder="1" applyAlignment="1">
      <alignment horizontal="center" vertical="center"/>
    </xf>
    <xf numFmtId="2" fontId="16" fillId="0" borderId="1" xfId="3" applyNumberFormat="1" applyBorder="1" applyAlignment="1">
      <alignment horizontal="center" vertical="center"/>
    </xf>
    <xf numFmtId="0" fontId="35" fillId="0" borderId="0" xfId="3" applyFont="1" applyAlignment="1">
      <alignment horizontal="center" vertical="center"/>
    </xf>
    <xf numFmtId="182" fontId="16" fillId="0" borderId="0" xfId="3" applyNumberFormat="1" applyAlignment="1">
      <alignment horizontal="center" vertical="center"/>
    </xf>
    <xf numFmtId="2" fontId="16" fillId="0" borderId="0" xfId="3" applyNumberFormat="1" applyAlignment="1">
      <alignment horizontal="center" vertical="center"/>
    </xf>
    <xf numFmtId="187" fontId="16" fillId="0" borderId="1" xfId="3" applyNumberFormat="1" applyBorder="1">
      <alignment vertical="center"/>
    </xf>
    <xf numFmtId="0" fontId="16" fillId="0" borderId="1" xfId="7" applyBorder="1">
      <alignment vertical="center"/>
    </xf>
    <xf numFmtId="0" fontId="16" fillId="0" borderId="1" xfId="7" applyBorder="1" applyAlignment="1">
      <alignment horizontal="center" vertical="center"/>
    </xf>
    <xf numFmtId="0" fontId="39" fillId="0" borderId="1" xfId="9" applyBorder="1">
      <alignment vertical="center"/>
    </xf>
    <xf numFmtId="0" fontId="16" fillId="0" borderId="1" xfId="7" applyBorder="1" applyAlignment="1">
      <alignment vertical="center" wrapText="1"/>
    </xf>
    <xf numFmtId="0" fontId="16" fillId="0" borderId="1" xfId="7" applyBorder="1" applyAlignment="1">
      <alignment horizontal="center" vertical="center" wrapText="1"/>
    </xf>
    <xf numFmtId="0" fontId="35" fillId="0" borderId="1" xfId="7" applyFont="1" applyBorder="1" applyAlignment="1">
      <alignment horizontal="center" vertical="center"/>
    </xf>
    <xf numFmtId="0" fontId="16" fillId="0" borderId="0" xfId="7" applyAlignment="1">
      <alignment horizontal="center" vertical="center"/>
    </xf>
    <xf numFmtId="2" fontId="16" fillId="0" borderId="1" xfId="3" applyNumberFormat="1" applyBorder="1">
      <alignment vertical="center"/>
    </xf>
    <xf numFmtId="0" fontId="35" fillId="0" borderId="1" xfId="7" applyFont="1" applyBorder="1" applyAlignment="1">
      <alignment horizontal="justify" vertical="center"/>
    </xf>
    <xf numFmtId="0" fontId="35" fillId="0" borderId="1" xfId="7" applyFont="1" applyBorder="1" applyAlignment="1">
      <alignment horizontal="left" vertical="center"/>
    </xf>
    <xf numFmtId="0" fontId="11" fillId="0" borderId="1" xfId="0" applyFont="1" applyBorder="1" applyAlignment="1">
      <alignment horizontal="right" vertical="center"/>
    </xf>
    <xf numFmtId="38" fontId="11" fillId="0" borderId="1" xfId="2" applyFont="1" applyBorder="1" applyAlignment="1">
      <alignment horizontal="right" vertical="center"/>
    </xf>
    <xf numFmtId="188" fontId="11" fillId="0" borderId="12" xfId="0" applyNumberFormat="1" applyFont="1" applyBorder="1">
      <alignment vertical="center"/>
    </xf>
    <xf numFmtId="0" fontId="14" fillId="0" borderId="0" xfId="10">
      <alignment vertical="center"/>
    </xf>
    <xf numFmtId="0" fontId="14" fillId="0" borderId="0" xfId="10" quotePrefix="1">
      <alignment vertical="center"/>
    </xf>
    <xf numFmtId="38" fontId="0" fillId="0" borderId="0" xfId="11" applyFont="1">
      <alignment vertical="center"/>
    </xf>
    <xf numFmtId="0" fontId="14" fillId="2" borderId="0" xfId="10" applyFill="1" applyAlignment="1">
      <alignment vertical="center" wrapText="1"/>
    </xf>
    <xf numFmtId="0" fontId="14" fillId="2" borderId="0" xfId="10" applyFill="1" applyAlignment="1">
      <alignment horizontal="right" vertical="center"/>
    </xf>
    <xf numFmtId="0" fontId="14" fillId="2" borderId="0" xfId="10" applyFill="1" applyAlignment="1">
      <alignment horizontal="right" vertical="center" indent="2"/>
    </xf>
    <xf numFmtId="0" fontId="14" fillId="2" borderId="23" xfId="10" applyFill="1" applyBorder="1" applyAlignment="1">
      <alignment horizontal="left" vertical="center" wrapText="1"/>
    </xf>
    <xf numFmtId="0" fontId="14" fillId="2" borderId="24" xfId="10" applyFill="1" applyBorder="1" applyAlignment="1">
      <alignment horizontal="left" vertical="center" wrapText="1"/>
    </xf>
    <xf numFmtId="0" fontId="14" fillId="2" borderId="25" xfId="10" applyFill="1" applyBorder="1" applyAlignment="1">
      <alignment horizontal="left" vertical="center" wrapText="1"/>
    </xf>
    <xf numFmtId="0" fontId="14" fillId="2" borderId="26" xfId="10" applyFill="1" applyBorder="1" applyAlignment="1">
      <alignment horizontal="left" vertical="center" wrapText="1"/>
    </xf>
    <xf numFmtId="0" fontId="14" fillId="2" borderId="27" xfId="10" applyFill="1" applyBorder="1" applyAlignment="1">
      <alignment horizontal="left" vertical="center" wrapText="1"/>
    </xf>
    <xf numFmtId="9" fontId="14" fillId="2" borderId="28" xfId="10" applyNumberFormat="1" applyFill="1" applyBorder="1" applyAlignment="1">
      <alignment horizontal="center" vertical="center" wrapText="1"/>
    </xf>
    <xf numFmtId="9" fontId="14" fillId="2" borderId="27" xfId="10" applyNumberFormat="1" applyFill="1" applyBorder="1" applyAlignment="1">
      <alignment horizontal="center" vertical="center" wrapText="1"/>
    </xf>
    <xf numFmtId="3" fontId="14" fillId="2" borderId="29" xfId="10" applyNumberFormat="1" applyFill="1" applyBorder="1" applyAlignment="1">
      <alignment horizontal="right" vertical="center" wrapText="1"/>
    </xf>
    <xf numFmtId="0" fontId="14" fillId="2" borderId="30" xfId="10" applyFill="1" applyBorder="1" applyAlignment="1">
      <alignment horizontal="right" vertical="center" wrapText="1"/>
    </xf>
    <xf numFmtId="0" fontId="14" fillId="2" borderId="31" xfId="10" applyFill="1" applyBorder="1" applyAlignment="1">
      <alignment vertical="center" shrinkToFit="1"/>
    </xf>
    <xf numFmtId="0" fontId="14" fillId="0" borderId="0" xfId="10" applyAlignment="1">
      <alignment horizontal="center" vertical="center"/>
    </xf>
    <xf numFmtId="0" fontId="14" fillId="2" borderId="33" xfId="10" applyFill="1" applyBorder="1" applyAlignment="1">
      <alignment horizontal="left" vertical="center" wrapText="1"/>
    </xf>
    <xf numFmtId="189" fontId="14" fillId="2" borderId="34" xfId="10" applyNumberFormat="1" applyFill="1" applyBorder="1" applyAlignment="1">
      <alignment horizontal="left" vertical="center" wrapText="1"/>
    </xf>
    <xf numFmtId="0" fontId="14" fillId="2" borderId="34" xfId="10" applyFill="1" applyBorder="1" applyAlignment="1">
      <alignment horizontal="left" vertical="center" wrapText="1"/>
    </xf>
    <xf numFmtId="0" fontId="14" fillId="2" borderId="35" xfId="10" applyFill="1" applyBorder="1" applyAlignment="1">
      <alignment horizontal="left" vertical="center" wrapText="1"/>
    </xf>
    <xf numFmtId="189" fontId="41" fillId="2" borderId="36" xfId="10" applyNumberFormat="1" applyFont="1" applyFill="1" applyBorder="1" applyAlignment="1">
      <alignment horizontal="left" vertical="center" wrapText="1"/>
    </xf>
    <xf numFmtId="0" fontId="14" fillId="2" borderId="37" xfId="10" applyFill="1" applyBorder="1" applyAlignment="1">
      <alignment horizontal="left" vertical="center" wrapText="1"/>
    </xf>
    <xf numFmtId="3" fontId="14" fillId="2" borderId="40" xfId="10" applyNumberFormat="1" applyFill="1" applyBorder="1" applyAlignment="1">
      <alignment horizontal="right" vertical="center" wrapText="1"/>
    </xf>
    <xf numFmtId="0" fontId="14" fillId="2" borderId="41" xfId="10" applyFill="1" applyBorder="1" applyAlignment="1">
      <alignment horizontal="right" vertical="center" wrapText="1"/>
    </xf>
    <xf numFmtId="0" fontId="14" fillId="2" borderId="42" xfId="10" applyFill="1" applyBorder="1" applyAlignment="1">
      <alignment horizontal="center" vertical="center" wrapText="1"/>
    </xf>
    <xf numFmtId="0" fontId="14" fillId="2" borderId="42" xfId="10" applyFill="1" applyBorder="1" applyAlignment="1">
      <alignment vertical="center" shrinkToFit="1"/>
    </xf>
    <xf numFmtId="0" fontId="14" fillId="4" borderId="12" xfId="10" applyFill="1" applyBorder="1">
      <alignment vertical="center"/>
    </xf>
    <xf numFmtId="189" fontId="14" fillId="0" borderId="0" xfId="10" applyNumberFormat="1">
      <alignment vertical="center"/>
    </xf>
    <xf numFmtId="189" fontId="14" fillId="2" borderId="33" xfId="10" applyNumberFormat="1" applyFill="1" applyBorder="1" applyAlignment="1">
      <alignment horizontal="left" vertical="center" wrapText="1"/>
    </xf>
    <xf numFmtId="0" fontId="41" fillId="2" borderId="36" xfId="10" applyFont="1" applyFill="1" applyBorder="1" applyAlignment="1">
      <alignment horizontal="left" vertical="center" wrapText="1"/>
    </xf>
    <xf numFmtId="17" fontId="14" fillId="0" borderId="0" xfId="10" quotePrefix="1" applyNumberFormat="1" applyAlignment="1">
      <alignment horizontal="center" vertical="center"/>
    </xf>
    <xf numFmtId="185" fontId="14" fillId="2" borderId="34" xfId="10" applyNumberFormat="1" applyFill="1" applyBorder="1" applyAlignment="1">
      <alignment horizontal="left" vertical="center" wrapText="1"/>
    </xf>
    <xf numFmtId="38" fontId="0" fillId="4" borderId="12" xfId="11" applyFont="1" applyFill="1" applyBorder="1">
      <alignment vertical="center"/>
    </xf>
    <xf numFmtId="0" fontId="14" fillId="0" borderId="0" xfId="10" applyAlignment="1">
      <alignment horizontal="right" vertical="center"/>
    </xf>
    <xf numFmtId="9" fontId="14" fillId="2" borderId="45" xfId="10" applyNumberFormat="1" applyFill="1" applyBorder="1" applyAlignment="1">
      <alignment horizontal="center" vertical="center" wrapText="1"/>
    </xf>
    <xf numFmtId="9" fontId="14" fillId="2" borderId="37" xfId="10" applyNumberFormat="1" applyFill="1" applyBorder="1" applyAlignment="1">
      <alignment horizontal="center" vertical="center" wrapText="1"/>
    </xf>
    <xf numFmtId="185" fontId="41" fillId="2" borderId="36" xfId="10" applyNumberFormat="1" applyFont="1" applyFill="1" applyBorder="1" applyAlignment="1">
      <alignment horizontal="left" vertical="center" wrapText="1"/>
    </xf>
    <xf numFmtId="0" fontId="14" fillId="2" borderId="36" xfId="10" applyFill="1" applyBorder="1" applyAlignment="1">
      <alignment horizontal="left" vertical="center" wrapText="1"/>
    </xf>
    <xf numFmtId="0" fontId="14" fillId="2" borderId="40" xfId="10" applyFill="1" applyBorder="1" applyAlignment="1">
      <alignment horizontal="right" vertical="center" wrapText="1"/>
    </xf>
    <xf numFmtId="0" fontId="14" fillId="0" borderId="0" xfId="10" applyAlignment="1">
      <alignment horizontal="right" vertical="center" wrapText="1"/>
    </xf>
    <xf numFmtId="3" fontId="14" fillId="2" borderId="30" xfId="10" applyNumberFormat="1" applyFill="1" applyBorder="1" applyAlignment="1">
      <alignment horizontal="right" vertical="center" wrapText="1"/>
    </xf>
    <xf numFmtId="3" fontId="14" fillId="2" borderId="41" xfId="10" applyNumberFormat="1" applyFill="1" applyBorder="1" applyAlignment="1">
      <alignment horizontal="right" vertical="center" wrapText="1"/>
    </xf>
    <xf numFmtId="0" fontId="14" fillId="2" borderId="41" xfId="10" applyFill="1" applyBorder="1" applyAlignment="1">
      <alignment horizontal="justify" vertical="center" wrapText="1"/>
    </xf>
    <xf numFmtId="0" fontId="14" fillId="2" borderId="51" xfId="10" applyFill="1" applyBorder="1" applyAlignment="1">
      <alignment horizontal="center" vertical="center" wrapText="1"/>
    </xf>
    <xf numFmtId="0" fontId="14" fillId="2" borderId="51" xfId="10" applyFill="1" applyBorder="1" applyAlignment="1">
      <alignment horizontal="center" vertical="center" shrinkToFit="1"/>
    </xf>
    <xf numFmtId="9" fontId="14" fillId="2" borderId="55" xfId="10" applyNumberFormat="1" applyFill="1" applyBorder="1" applyAlignment="1">
      <alignment horizontal="center" vertical="center" wrapText="1"/>
    </xf>
    <xf numFmtId="9" fontId="14" fillId="2" borderId="56" xfId="10" applyNumberFormat="1" applyFill="1" applyBorder="1" applyAlignment="1">
      <alignment horizontal="center" vertical="center" wrapText="1"/>
    </xf>
    <xf numFmtId="0" fontId="14" fillId="2" borderId="42" xfId="10" applyFill="1" applyBorder="1" applyAlignment="1">
      <alignment horizontal="center" vertical="center" shrinkToFit="1"/>
    </xf>
    <xf numFmtId="0" fontId="14" fillId="2" borderId="0" xfId="10" applyFill="1">
      <alignment vertical="center"/>
    </xf>
    <xf numFmtId="0" fontId="26" fillId="2" borderId="0" xfId="10" applyFont="1" applyFill="1" applyAlignment="1">
      <alignment vertical="center" wrapText="1"/>
    </xf>
    <xf numFmtId="0" fontId="14" fillId="2" borderId="0" xfId="10" applyFill="1" applyAlignment="1">
      <alignment vertical="top" wrapText="1"/>
    </xf>
    <xf numFmtId="0" fontId="14" fillId="2" borderId="0" xfId="10" applyFill="1" applyAlignment="1">
      <alignment horizontal="left" vertical="center" indent="2"/>
    </xf>
    <xf numFmtId="0" fontId="26" fillId="2" borderId="1" xfId="10" applyFont="1" applyFill="1" applyBorder="1" applyAlignment="1">
      <alignment horizontal="center" vertical="center" wrapText="1"/>
    </xf>
    <xf numFmtId="0" fontId="26" fillId="2" borderId="3" xfId="10" applyFont="1" applyFill="1" applyBorder="1" applyAlignment="1">
      <alignment horizontal="center" vertical="center" wrapText="1"/>
    </xf>
    <xf numFmtId="0" fontId="14" fillId="2" borderId="0" xfId="10" applyFill="1" applyAlignment="1">
      <alignment horizontal="left" vertical="center" indent="1"/>
    </xf>
    <xf numFmtId="0" fontId="14" fillId="2" borderId="41" xfId="10" applyFill="1" applyBorder="1">
      <alignment vertical="center"/>
    </xf>
    <xf numFmtId="0" fontId="14" fillId="2" borderId="45" xfId="10" applyFill="1" applyBorder="1">
      <alignment vertical="center"/>
    </xf>
    <xf numFmtId="0" fontId="14" fillId="2" borderId="38" xfId="10" applyFill="1" applyBorder="1">
      <alignment vertical="center"/>
    </xf>
    <xf numFmtId="0" fontId="14" fillId="2" borderId="0" xfId="10" applyFill="1" applyAlignment="1">
      <alignment horizontal="center" vertical="center"/>
    </xf>
    <xf numFmtId="0" fontId="14" fillId="2" borderId="71" xfId="10" applyFill="1" applyBorder="1">
      <alignment vertical="center"/>
    </xf>
    <xf numFmtId="0" fontId="14" fillId="2" borderId="72" xfId="10" applyFill="1" applyBorder="1">
      <alignment vertical="center"/>
    </xf>
    <xf numFmtId="0" fontId="14" fillId="2" borderId="72" xfId="10" applyFill="1" applyBorder="1" applyAlignment="1">
      <alignment vertical="center" wrapText="1"/>
    </xf>
    <xf numFmtId="0" fontId="14" fillId="2" borderId="73" xfId="10" applyFill="1" applyBorder="1" applyAlignment="1">
      <alignment vertical="center" wrapText="1"/>
    </xf>
    <xf numFmtId="0" fontId="14" fillId="2" borderId="85" xfId="10" applyFill="1" applyBorder="1">
      <alignment vertical="center"/>
    </xf>
    <xf numFmtId="0" fontId="46" fillId="2" borderId="11" xfId="10" applyFont="1" applyFill="1" applyBorder="1">
      <alignment vertical="center"/>
    </xf>
    <xf numFmtId="0" fontId="14" fillId="2" borderId="78" xfId="10" applyFill="1" applyBorder="1">
      <alignment vertical="center"/>
    </xf>
    <xf numFmtId="0" fontId="14" fillId="2" borderId="20" xfId="10" applyFill="1" applyBorder="1">
      <alignment vertical="center"/>
    </xf>
    <xf numFmtId="0" fontId="14" fillId="2" borderId="20" xfId="10" applyFill="1" applyBorder="1" applyAlignment="1">
      <alignment vertical="center" wrapText="1"/>
    </xf>
    <xf numFmtId="0" fontId="14" fillId="2" borderId="19" xfId="10" applyFill="1" applyBorder="1" applyAlignment="1">
      <alignment vertical="center" wrapText="1"/>
    </xf>
    <xf numFmtId="0" fontId="47" fillId="2" borderId="0" xfId="10" applyFont="1" applyFill="1">
      <alignment vertical="center"/>
    </xf>
    <xf numFmtId="0" fontId="0" fillId="0" borderId="0" xfId="3" applyFont="1" applyAlignment="1">
      <alignment horizontal="center" vertical="center"/>
    </xf>
    <xf numFmtId="190" fontId="16" fillId="0" borderId="13" xfId="2" applyNumberFormat="1" applyBorder="1">
      <alignment vertical="center"/>
    </xf>
    <xf numFmtId="191" fontId="16" fillId="0" borderId="13" xfId="3" applyNumberFormat="1" applyBorder="1" applyAlignment="1">
      <alignment horizontal="center" vertical="center"/>
    </xf>
    <xf numFmtId="192" fontId="16" fillId="0" borderId="13" xfId="3" applyNumberFormat="1" applyBorder="1">
      <alignment vertical="center"/>
    </xf>
    <xf numFmtId="193" fontId="48" fillId="0" borderId="13" xfId="0" applyNumberFormat="1" applyFont="1" applyBorder="1">
      <alignment vertical="center"/>
    </xf>
    <xf numFmtId="193" fontId="0" fillId="0" borderId="12" xfId="0" applyNumberFormat="1" applyBorder="1">
      <alignment vertical="center"/>
    </xf>
    <xf numFmtId="0" fontId="49" fillId="0" borderId="0" xfId="0" applyFont="1">
      <alignment vertical="center"/>
    </xf>
    <xf numFmtId="193" fontId="0" fillId="0" borderId="0" xfId="0" applyNumberFormat="1">
      <alignment vertical="center"/>
    </xf>
    <xf numFmtId="0" fontId="14" fillId="4" borderId="0" xfId="10" applyFill="1">
      <alignment vertical="center"/>
    </xf>
    <xf numFmtId="0" fontId="0" fillId="0" borderId="0" xfId="0" applyAlignment="1">
      <alignment horizontal="center" vertical="center" textRotation="255"/>
    </xf>
    <xf numFmtId="0" fontId="0" fillId="0" borderId="1" xfId="3" applyFont="1" applyBorder="1" applyAlignment="1">
      <alignment horizontal="center" vertical="center"/>
    </xf>
    <xf numFmtId="0" fontId="16" fillId="0" borderId="5" xfId="3" applyBorder="1">
      <alignment vertical="center"/>
    </xf>
    <xf numFmtId="0" fontId="0" fillId="0" borderId="0" xfId="0" applyAlignment="1">
      <alignment horizontal="left" vertical="center" wrapText="1"/>
    </xf>
    <xf numFmtId="0" fontId="29" fillId="0" borderId="0" xfId="3" applyFont="1" applyAlignment="1">
      <alignment horizontal="center" vertical="center"/>
    </xf>
    <xf numFmtId="0" fontId="16" fillId="0" borderId="31" xfId="3" applyBorder="1">
      <alignment vertical="center"/>
    </xf>
    <xf numFmtId="190" fontId="16" fillId="0" borderId="89" xfId="2" applyNumberFormat="1" applyBorder="1">
      <alignment vertical="center"/>
    </xf>
    <xf numFmtId="191" fontId="16" fillId="0" borderId="90" xfId="3" applyNumberFormat="1" applyBorder="1" applyAlignment="1">
      <alignment horizontal="center" vertical="center"/>
    </xf>
    <xf numFmtId="192" fontId="16" fillId="0" borderId="90" xfId="3" applyNumberFormat="1" applyBorder="1">
      <alignment vertical="center"/>
    </xf>
    <xf numFmtId="190" fontId="16" fillId="0" borderId="17" xfId="2" applyNumberFormat="1" applyBorder="1">
      <alignment vertical="center"/>
    </xf>
    <xf numFmtId="191" fontId="16" fillId="0" borderId="17" xfId="3" applyNumberFormat="1" applyBorder="1" applyAlignment="1">
      <alignment horizontal="center" vertical="center"/>
    </xf>
    <xf numFmtId="192" fontId="16" fillId="0" borderId="17" xfId="3" applyNumberFormat="1" applyBorder="1">
      <alignment vertical="center"/>
    </xf>
    <xf numFmtId="193" fontId="48" fillId="0" borderId="17" xfId="0" applyNumberFormat="1" applyFont="1" applyBorder="1">
      <alignment vertical="center"/>
    </xf>
    <xf numFmtId="190" fontId="16" fillId="0" borderId="91" xfId="2" applyNumberFormat="1" applyBorder="1">
      <alignment vertical="center"/>
    </xf>
    <xf numFmtId="191" fontId="16" fillId="0" borderId="92" xfId="3" applyNumberFormat="1" applyBorder="1" applyAlignment="1">
      <alignment horizontal="center" vertical="center"/>
    </xf>
    <xf numFmtId="192" fontId="16" fillId="0" borderId="92" xfId="3" applyNumberFormat="1" applyBorder="1">
      <alignment vertical="center"/>
    </xf>
    <xf numFmtId="193" fontId="0" fillId="0" borderId="87" xfId="0" applyNumberFormat="1" applyBorder="1">
      <alignment vertical="center"/>
    </xf>
    <xf numFmtId="0" fontId="16" fillId="0" borderId="87" xfId="3" applyBorder="1">
      <alignment vertical="center"/>
    </xf>
    <xf numFmtId="0" fontId="0" fillId="0" borderId="87" xfId="0" applyBorder="1">
      <alignment vertical="center"/>
    </xf>
    <xf numFmtId="0" fontId="14" fillId="2" borderId="12" xfId="2" applyNumberFormat="1" applyFont="1" applyFill="1" applyBorder="1" applyAlignment="1">
      <alignment vertical="center"/>
    </xf>
    <xf numFmtId="0" fontId="51" fillId="0" borderId="77" xfId="0" applyFont="1" applyBorder="1" applyAlignment="1">
      <alignment horizontal="center" vertical="center" wrapText="1"/>
    </xf>
    <xf numFmtId="0" fontId="0" fillId="0" borderId="3" xfId="0" applyBorder="1" applyAlignment="1" applyProtection="1">
      <alignment horizontal="center" vertical="center"/>
      <protection locked="0"/>
    </xf>
    <xf numFmtId="0" fontId="53" fillId="0" borderId="0" xfId="13" applyFont="1">
      <alignment vertical="center"/>
    </xf>
    <xf numFmtId="196" fontId="16" fillId="0" borderId="12" xfId="3" applyNumberFormat="1" applyBorder="1">
      <alignment vertical="center"/>
    </xf>
    <xf numFmtId="38" fontId="49" fillId="0" borderId="0" xfId="5" applyFont="1">
      <alignment vertical="center"/>
    </xf>
    <xf numFmtId="196" fontId="16" fillId="0" borderId="0" xfId="3" applyNumberFormat="1">
      <alignment vertical="center"/>
    </xf>
    <xf numFmtId="197" fontId="16" fillId="0" borderId="0" xfId="3" applyNumberFormat="1">
      <alignment vertical="center"/>
    </xf>
    <xf numFmtId="0" fontId="16" fillId="6" borderId="0" xfId="3" applyFill="1">
      <alignment vertical="center"/>
    </xf>
    <xf numFmtId="0" fontId="0" fillId="6" borderId="0" xfId="3" applyFont="1" applyFill="1" applyAlignment="1">
      <alignment horizontal="center" vertical="center"/>
    </xf>
    <xf numFmtId="198" fontId="0" fillId="6" borderId="0" xfId="3" applyNumberFormat="1" applyFont="1" applyFill="1" applyAlignment="1">
      <alignment horizontal="center" vertical="center"/>
    </xf>
    <xf numFmtId="0" fontId="16" fillId="6" borderId="0" xfId="3" applyFill="1" applyAlignment="1">
      <alignment horizontal="center" vertical="center"/>
    </xf>
    <xf numFmtId="0" fontId="0" fillId="6" borderId="0" xfId="3" applyFont="1" applyFill="1">
      <alignment vertical="center"/>
    </xf>
    <xf numFmtId="199" fontId="16" fillId="0" borderId="0" xfId="3" applyNumberFormat="1">
      <alignment vertical="center"/>
    </xf>
    <xf numFmtId="200" fontId="18" fillId="0" borderId="1" xfId="3" applyNumberFormat="1" applyFont="1" applyBorder="1">
      <alignment vertical="center"/>
    </xf>
    <xf numFmtId="176" fontId="18" fillId="0" borderId="1" xfId="3" applyNumberFormat="1" applyFont="1" applyBorder="1">
      <alignment vertical="center"/>
    </xf>
    <xf numFmtId="177" fontId="18" fillId="0" borderId="1" xfId="3" applyNumberFormat="1" applyFont="1" applyBorder="1">
      <alignment vertical="center"/>
    </xf>
    <xf numFmtId="0" fontId="18" fillId="0" borderId="1" xfId="3" applyFont="1" applyBorder="1" applyAlignment="1">
      <alignment horizontal="center" vertical="center"/>
    </xf>
    <xf numFmtId="0" fontId="18" fillId="0" borderId="1" xfId="3" applyFont="1" applyBorder="1">
      <alignment vertical="center"/>
    </xf>
    <xf numFmtId="0" fontId="18" fillId="0" borderId="2" xfId="3" applyFont="1" applyBorder="1">
      <alignment vertical="center"/>
    </xf>
    <xf numFmtId="201" fontId="16" fillId="0" borderId="1" xfId="3" applyNumberFormat="1" applyBorder="1">
      <alignment vertical="center"/>
    </xf>
    <xf numFmtId="200" fontId="16" fillId="0" borderId="1" xfId="3" applyNumberFormat="1" applyBorder="1">
      <alignment vertical="center"/>
    </xf>
    <xf numFmtId="176" fontId="16" fillId="0" borderId="1" xfId="3" applyNumberFormat="1" applyBorder="1">
      <alignment vertical="center"/>
    </xf>
    <xf numFmtId="202" fontId="16" fillId="0" borderId="1" xfId="3" applyNumberFormat="1" applyBorder="1">
      <alignment vertical="center"/>
    </xf>
    <xf numFmtId="203" fontId="16" fillId="0" borderId="1" xfId="3" applyNumberFormat="1" applyBorder="1">
      <alignment vertical="center"/>
    </xf>
    <xf numFmtId="203" fontId="16" fillId="0" borderId="2" xfId="3" applyNumberFormat="1" applyBorder="1">
      <alignment vertical="center"/>
    </xf>
    <xf numFmtId="0" fontId="16" fillId="0" borderId="0" xfId="3" applyAlignment="1">
      <alignment horizontal="right" vertical="center"/>
    </xf>
    <xf numFmtId="0" fontId="25" fillId="0" borderId="1" xfId="3" applyFont="1" applyBorder="1" applyAlignment="1">
      <alignment horizontal="center" vertical="center"/>
    </xf>
    <xf numFmtId="0" fontId="4" fillId="0" borderId="1" xfId="3" applyFont="1" applyBorder="1" applyAlignment="1">
      <alignment horizontal="center" vertical="center" wrapText="1"/>
    </xf>
    <xf numFmtId="0" fontId="3" fillId="0" borderId="1" xfId="3" applyFont="1" applyBorder="1" applyAlignment="1">
      <alignment horizontal="center" vertical="center" wrapText="1"/>
    </xf>
    <xf numFmtId="0" fontId="51" fillId="0" borderId="4" xfId="3" applyFont="1" applyBorder="1" applyAlignment="1">
      <alignment horizontal="center" vertical="center" wrapText="1"/>
    </xf>
    <xf numFmtId="0" fontId="54" fillId="0" borderId="0" xfId="3" applyFont="1">
      <alignment vertical="center"/>
    </xf>
    <xf numFmtId="0" fontId="4" fillId="0" borderId="77" xfId="0" applyFont="1" applyBorder="1" applyAlignment="1">
      <alignment horizontal="center" vertical="center" wrapText="1"/>
    </xf>
    <xf numFmtId="0" fontId="55" fillId="0" borderId="0" xfId="0" applyFont="1" applyAlignment="1">
      <alignment vertical="center" wrapText="1"/>
    </xf>
    <xf numFmtId="0" fontId="6" fillId="0" borderId="1" xfId="0" applyFont="1" applyBorder="1" applyProtection="1">
      <alignment vertical="center"/>
      <protection locked="0"/>
    </xf>
    <xf numFmtId="203" fontId="12" fillId="0" borderId="1" xfId="0" applyNumberFormat="1" applyFont="1" applyBorder="1" applyAlignment="1" applyProtection="1">
      <alignment horizontal="right" vertical="center" indent="1"/>
      <protection locked="0"/>
    </xf>
    <xf numFmtId="202" fontId="12" fillId="0" borderId="1" xfId="0" applyNumberFormat="1" applyFont="1" applyBorder="1" applyAlignment="1" applyProtection="1">
      <alignment horizontal="right" vertical="center" indent="1"/>
      <protection locked="0"/>
    </xf>
    <xf numFmtId="177" fontId="0" fillId="0" borderId="0" xfId="0" applyNumberFormat="1" applyAlignment="1" applyProtection="1">
      <alignment horizontal="center" vertical="center"/>
      <protection locked="0"/>
    </xf>
    <xf numFmtId="202" fontId="12" fillId="0" borderId="3" xfId="0" applyNumberFormat="1" applyFont="1" applyBorder="1" applyAlignment="1" applyProtection="1">
      <alignment horizontal="right" vertical="center" indent="1"/>
      <protection locked="0"/>
    </xf>
    <xf numFmtId="0" fontId="56" fillId="0" borderId="1" xfId="0" applyFont="1" applyBorder="1" applyProtection="1">
      <alignment vertical="center"/>
      <protection locked="0"/>
    </xf>
    <xf numFmtId="203" fontId="12" fillId="0" borderId="3" xfId="0" applyNumberFormat="1" applyFont="1" applyBorder="1" applyAlignment="1" applyProtection="1">
      <alignment horizontal="right" vertical="center" indent="1"/>
      <protection locked="0"/>
    </xf>
    <xf numFmtId="0" fontId="12" fillId="0" borderId="1" xfId="0" applyFont="1" applyBorder="1" applyAlignment="1">
      <alignment horizontal="center" vertical="center"/>
    </xf>
    <xf numFmtId="202" fontId="12" fillId="0" borderId="3" xfId="0" applyNumberFormat="1" applyFont="1" applyBorder="1" applyAlignment="1">
      <alignment horizontal="right" vertical="center" indent="1"/>
    </xf>
    <xf numFmtId="0" fontId="55" fillId="0" borderId="8" xfId="0" applyFont="1" applyBorder="1" applyAlignment="1">
      <alignment horizontal="center" vertical="center" wrapText="1"/>
    </xf>
    <xf numFmtId="0" fontId="6" fillId="0" borderId="5" xfId="0" applyFont="1" applyBorder="1" applyProtection="1">
      <alignment vertical="center"/>
      <protection locked="0"/>
    </xf>
    <xf numFmtId="0" fontId="0" fillId="0" borderId="88"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55" fillId="0" borderId="77" xfId="0" applyFont="1" applyBorder="1" applyAlignment="1">
      <alignment vertical="center" wrapText="1"/>
    </xf>
    <xf numFmtId="181" fontId="12" fillId="0" borderId="3" xfId="0" applyNumberFormat="1" applyFont="1" applyBorder="1" applyAlignment="1" applyProtection="1">
      <alignment horizontal="right" vertical="center" indent="1"/>
      <protection locked="0"/>
    </xf>
    <xf numFmtId="181" fontId="12" fillId="0" borderId="1" xfId="0" applyNumberFormat="1" applyFont="1" applyBorder="1" applyAlignment="1">
      <alignment horizontal="right" vertical="center" indent="1"/>
    </xf>
    <xf numFmtId="0" fontId="4" fillId="0" borderId="4" xfId="0" applyFont="1" applyBorder="1" applyAlignment="1">
      <alignment horizontal="center" vertical="center" wrapText="1"/>
    </xf>
    <xf numFmtId="0" fontId="0" fillId="0" borderId="0" xfId="0" applyAlignment="1">
      <alignment horizontal="right" vertical="center"/>
    </xf>
    <xf numFmtId="0" fontId="54" fillId="0" borderId="0" xfId="0" applyFont="1" applyAlignment="1">
      <alignment horizontal="center" vertical="center"/>
    </xf>
    <xf numFmtId="38" fontId="16" fillId="0" borderId="0" xfId="8" applyFont="1" applyFill="1">
      <alignment vertical="center"/>
    </xf>
    <xf numFmtId="0" fontId="4" fillId="0" borderId="0" xfId="3" applyFont="1" applyAlignment="1">
      <alignment horizontal="center" vertical="center" wrapText="1"/>
    </xf>
    <xf numFmtId="200" fontId="18" fillId="0" borderId="0" xfId="3" applyNumberFormat="1" applyFont="1">
      <alignment vertical="center"/>
    </xf>
    <xf numFmtId="200" fontId="16" fillId="0" borderId="0" xfId="3" applyNumberFormat="1">
      <alignment vertical="center"/>
    </xf>
    <xf numFmtId="0" fontId="50" fillId="0" borderId="0" xfId="3" applyFont="1" applyAlignment="1">
      <alignment horizontal="right"/>
    </xf>
    <xf numFmtId="0" fontId="0" fillId="0" borderId="0" xfId="0" applyAlignment="1">
      <alignment horizontal="left" vertical="center"/>
    </xf>
    <xf numFmtId="0" fontId="14" fillId="0" borderId="0" xfId="15">
      <alignment vertical="center"/>
    </xf>
    <xf numFmtId="0" fontId="14" fillId="0" borderId="95" xfId="15" applyBorder="1">
      <alignment vertical="center"/>
    </xf>
    <xf numFmtId="0" fontId="14" fillId="0" borderId="96" xfId="15" applyBorder="1">
      <alignment vertical="center"/>
    </xf>
    <xf numFmtId="204" fontId="14" fillId="0" borderId="96" xfId="15" applyNumberFormat="1" applyBorder="1">
      <alignment vertical="center"/>
    </xf>
    <xf numFmtId="0" fontId="14" fillId="0" borderId="22" xfId="15" applyBorder="1">
      <alignment vertical="center"/>
    </xf>
    <xf numFmtId="0" fontId="14" fillId="0" borderId="94" xfId="15" applyBorder="1">
      <alignment vertical="center"/>
    </xf>
    <xf numFmtId="0" fontId="14" fillId="0" borderId="1" xfId="15" applyBorder="1">
      <alignment vertical="center"/>
    </xf>
    <xf numFmtId="0" fontId="59" fillId="0" borderId="1" xfId="15" applyFont="1" applyBorder="1" applyAlignment="1">
      <alignment horizontal="center" vertical="center"/>
    </xf>
    <xf numFmtId="0" fontId="14" fillId="0" borderId="32" xfId="15" applyBorder="1">
      <alignment vertical="center"/>
    </xf>
    <xf numFmtId="205" fontId="14" fillId="0" borderId="94" xfId="15" applyNumberFormat="1" applyBorder="1">
      <alignment vertical="center"/>
    </xf>
    <xf numFmtId="0" fontId="14" fillId="0" borderId="1" xfId="15" applyBorder="1" applyAlignment="1">
      <alignment horizontal="center" vertical="center"/>
    </xf>
    <xf numFmtId="204" fontId="14" fillId="0" borderId="1" xfId="15" applyNumberFormat="1" applyBorder="1" applyAlignment="1">
      <alignment horizontal="center" vertical="center"/>
    </xf>
    <xf numFmtId="0" fontId="59" fillId="0" borderId="32" xfId="15" applyFont="1" applyBorder="1" applyAlignment="1">
      <alignment horizontal="center" vertical="center" wrapText="1"/>
    </xf>
    <xf numFmtId="0" fontId="59" fillId="0" borderId="32" xfId="15" applyFont="1" applyBorder="1" applyAlignment="1">
      <alignment horizontal="center" vertical="center"/>
    </xf>
    <xf numFmtId="205" fontId="14" fillId="0" borderId="97" xfId="15" applyNumberFormat="1" applyBorder="1">
      <alignment vertical="center"/>
    </xf>
    <xf numFmtId="0" fontId="59" fillId="0" borderId="3" xfId="15" applyFont="1" applyBorder="1" applyAlignment="1">
      <alignment horizontal="center" vertical="center"/>
    </xf>
    <xf numFmtId="204" fontId="59" fillId="0" borderId="1" xfId="15" applyNumberFormat="1" applyFont="1" applyBorder="1" applyAlignment="1">
      <alignment horizontal="center" vertical="center"/>
    </xf>
    <xf numFmtId="205" fontId="59" fillId="0" borderId="94" xfId="15" applyNumberFormat="1" applyFont="1" applyBorder="1">
      <alignment vertical="center"/>
    </xf>
    <xf numFmtId="0" fontId="59" fillId="0" borderId="1" xfId="15" applyFont="1" applyBorder="1">
      <alignment vertical="center"/>
    </xf>
    <xf numFmtId="0" fontId="59" fillId="0" borderId="0" xfId="15" applyFont="1">
      <alignment vertical="center"/>
    </xf>
    <xf numFmtId="205" fontId="59" fillId="0" borderId="94" xfId="15" applyNumberFormat="1" applyFont="1" applyBorder="1" applyAlignment="1">
      <alignment vertical="center" shrinkToFit="1"/>
    </xf>
    <xf numFmtId="0" fontId="59" fillId="0" borderId="1" xfId="15" applyFont="1" applyBorder="1" applyAlignment="1">
      <alignment horizontal="left" vertical="center"/>
    </xf>
    <xf numFmtId="0" fontId="60" fillId="0" borderId="1" xfId="15" applyFont="1" applyBorder="1" applyAlignment="1">
      <alignment horizontal="center" vertical="center"/>
    </xf>
    <xf numFmtId="0" fontId="59" fillId="0" borderId="0" xfId="15" applyFont="1" applyAlignment="1">
      <alignment horizontal="center" vertical="center"/>
    </xf>
    <xf numFmtId="0" fontId="47" fillId="0" borderId="0" xfId="15" applyFont="1">
      <alignment vertical="center"/>
    </xf>
    <xf numFmtId="197" fontId="16" fillId="0" borderId="0" xfId="3" applyNumberFormat="1" applyAlignment="1">
      <alignment horizontal="center" vertical="center"/>
    </xf>
    <xf numFmtId="0" fontId="0" fillId="0" borderId="4" xfId="0" applyBorder="1" applyAlignment="1">
      <alignment horizontal="center" vertical="center"/>
    </xf>
    <xf numFmtId="2" fontId="16" fillId="0" borderId="0" xfId="3" applyNumberFormat="1">
      <alignment vertical="center"/>
    </xf>
    <xf numFmtId="190" fontId="16" fillId="0" borderId="69" xfId="2" applyNumberFormat="1" applyBorder="1">
      <alignment vertical="center"/>
    </xf>
    <xf numFmtId="191" fontId="16" fillId="0" borderId="21" xfId="3" applyNumberFormat="1" applyBorder="1" applyAlignment="1">
      <alignment horizontal="center" vertical="center"/>
    </xf>
    <xf numFmtId="192" fontId="16" fillId="0" borderId="21" xfId="3" applyNumberFormat="1" applyBorder="1">
      <alignment vertical="center"/>
    </xf>
    <xf numFmtId="193" fontId="0" fillId="0" borderId="47" xfId="0" applyNumberFormat="1" applyBorder="1">
      <alignment vertical="center"/>
    </xf>
    <xf numFmtId="190" fontId="16" fillId="0" borderId="12" xfId="2" applyNumberFormat="1" applyBorder="1">
      <alignment vertical="center"/>
    </xf>
    <xf numFmtId="191" fontId="16" fillId="0" borderId="12" xfId="3" applyNumberFormat="1" applyBorder="1" applyAlignment="1">
      <alignment horizontal="center" vertical="center"/>
    </xf>
    <xf numFmtId="192" fontId="16" fillId="0" borderId="12" xfId="3" applyNumberFormat="1" applyBorder="1">
      <alignment vertical="center"/>
    </xf>
    <xf numFmtId="193" fontId="48" fillId="0" borderId="12" xfId="0" applyNumberFormat="1" applyFont="1" applyBorder="1">
      <alignment vertical="center"/>
    </xf>
    <xf numFmtId="0" fontId="16" fillId="0" borderId="47" xfId="3" applyBorder="1">
      <alignment vertical="center"/>
    </xf>
    <xf numFmtId="0" fontId="0" fillId="0" borderId="0" xfId="0" applyAlignment="1">
      <alignment vertical="center" wrapText="1"/>
    </xf>
    <xf numFmtId="0" fontId="27" fillId="0" borderId="0" xfId="0" applyFont="1">
      <alignment vertical="center"/>
    </xf>
    <xf numFmtId="0" fontId="16" fillId="0" borderId="104" xfId="3" applyBorder="1">
      <alignment vertical="center"/>
    </xf>
    <xf numFmtId="0" fontId="50" fillId="0" borderId="105" xfId="3" applyFont="1" applyBorder="1">
      <alignment vertical="center"/>
    </xf>
    <xf numFmtId="0" fontId="16" fillId="0" borderId="105" xfId="3" applyBorder="1">
      <alignment vertical="center"/>
    </xf>
    <xf numFmtId="0" fontId="16" fillId="0" borderId="106" xfId="3" applyBorder="1">
      <alignment vertical="center"/>
    </xf>
    <xf numFmtId="0" fontId="50" fillId="0" borderId="106" xfId="3" applyFont="1" applyBorder="1">
      <alignment vertical="center"/>
    </xf>
    <xf numFmtId="0" fontId="63" fillId="0" borderId="0" xfId="0" applyFont="1">
      <alignment vertical="center"/>
    </xf>
    <xf numFmtId="0" fontId="64" fillId="0" borderId="0" xfId="0" applyFont="1">
      <alignment vertical="center"/>
    </xf>
    <xf numFmtId="0" fontId="12" fillId="0" borderId="0" xfId="0" applyFont="1">
      <alignment vertical="center"/>
    </xf>
    <xf numFmtId="0" fontId="62" fillId="0" borderId="0" xfId="0" applyFont="1">
      <alignment vertical="center"/>
    </xf>
    <xf numFmtId="0" fontId="33" fillId="0" borderId="0" xfId="0" applyFont="1">
      <alignment vertical="center"/>
    </xf>
    <xf numFmtId="0" fontId="62" fillId="0" borderId="1" xfId="0" applyFont="1" applyBorder="1" applyAlignment="1">
      <alignment vertical="center" wrapText="1"/>
    </xf>
    <xf numFmtId="178" fontId="67" fillId="0" borderId="0" xfId="0" applyNumberFormat="1" applyFont="1" applyAlignment="1">
      <alignment horizontal="right" vertical="center" indent="1"/>
    </xf>
    <xf numFmtId="0" fontId="68" fillId="0" borderId="0" xfId="0" applyFont="1">
      <alignment vertical="center"/>
    </xf>
    <xf numFmtId="0" fontId="14" fillId="0" borderId="0" xfId="15" applyAlignment="1">
      <alignment horizontal="right" vertical="center"/>
    </xf>
    <xf numFmtId="0" fontId="59" fillId="0" borderId="49" xfId="15" applyFont="1" applyBorder="1" applyAlignment="1">
      <alignment horizontal="center" vertical="center" wrapText="1"/>
    </xf>
    <xf numFmtId="0" fontId="14" fillId="0" borderId="3" xfId="15" applyBorder="1">
      <alignment vertical="center"/>
    </xf>
    <xf numFmtId="0" fontId="14" fillId="0" borderId="3" xfId="15" applyBorder="1" applyAlignment="1">
      <alignment horizontal="center" vertical="center"/>
    </xf>
    <xf numFmtId="204" fontId="14" fillId="0" borderId="3" xfId="15" applyNumberFormat="1" applyBorder="1" applyAlignment="1">
      <alignment horizontal="center" vertical="center"/>
    </xf>
    <xf numFmtId="0" fontId="12" fillId="0" borderId="0" xfId="0" applyFont="1" applyAlignment="1">
      <alignment horizontal="center" vertical="center"/>
    </xf>
    <xf numFmtId="0" fontId="33" fillId="0" borderId="1" xfId="0" applyFont="1" applyBorder="1">
      <alignment vertical="center"/>
    </xf>
    <xf numFmtId="0" fontId="7" fillId="0" borderId="0" xfId="0" applyFont="1" applyAlignment="1">
      <alignment horizontal="center" vertical="center"/>
    </xf>
    <xf numFmtId="0" fontId="6" fillId="0" borderId="0" xfId="0" applyFont="1">
      <alignment vertical="center"/>
    </xf>
    <xf numFmtId="49" fontId="61" fillId="0" borderId="1" xfId="0" applyNumberFormat="1" applyFont="1" applyBorder="1">
      <alignment vertical="center"/>
    </xf>
    <xf numFmtId="11" fontId="61" fillId="0" borderId="1" xfId="0" applyNumberFormat="1" applyFont="1" applyBorder="1" applyAlignment="1">
      <alignment horizontal="center" vertical="center"/>
    </xf>
    <xf numFmtId="0" fontId="35" fillId="0" borderId="1" xfId="0" applyFont="1" applyBorder="1" applyAlignment="1">
      <alignment horizontal="justify" vertical="center"/>
    </xf>
    <xf numFmtId="182" fontId="3" fillId="0" borderId="1" xfId="0" applyNumberFormat="1" applyFont="1" applyBorder="1" applyAlignment="1">
      <alignment horizontal="center" vertical="center"/>
    </xf>
    <xf numFmtId="182" fontId="3" fillId="0" borderId="2" xfId="3" applyNumberFormat="1" applyFont="1" applyBorder="1" applyAlignment="1">
      <alignment horizontal="center" vertical="center"/>
    </xf>
    <xf numFmtId="2" fontId="36" fillId="0" borderId="0" xfId="3" applyNumberFormat="1" applyFont="1">
      <alignment vertical="center"/>
    </xf>
    <xf numFmtId="182" fontId="72" fillId="0" borderId="1" xfId="0" applyNumberFormat="1" applyFont="1" applyBorder="1" applyAlignment="1">
      <alignment horizontal="center" vertical="center"/>
    </xf>
    <xf numFmtId="206" fontId="3" fillId="0" borderId="1" xfId="0" applyNumberFormat="1" applyFont="1" applyBorder="1" applyAlignment="1">
      <alignment horizontal="center" vertical="center"/>
    </xf>
    <xf numFmtId="207" fontId="72" fillId="0" borderId="1" xfId="0" applyNumberFormat="1" applyFont="1" applyBorder="1" applyAlignment="1">
      <alignment horizontal="center" vertical="center"/>
    </xf>
    <xf numFmtId="0" fontId="33" fillId="0" borderId="5" xfId="0" applyFont="1" applyBorder="1" applyAlignment="1">
      <alignment horizontal="center" vertical="center"/>
    </xf>
    <xf numFmtId="49" fontId="61" fillId="0" borderId="85" xfId="0" applyNumberFormat="1" applyFont="1" applyBorder="1" applyAlignment="1">
      <alignment vertical="center" shrinkToFit="1"/>
    </xf>
    <xf numFmtId="0" fontId="16" fillId="0" borderId="1" xfId="16" applyBorder="1">
      <alignment vertical="center"/>
    </xf>
    <xf numFmtId="182" fontId="33" fillId="0" borderId="1" xfId="16" applyNumberFormat="1" applyFont="1" applyBorder="1" applyAlignment="1">
      <alignment horizontal="right" vertical="center"/>
    </xf>
    <xf numFmtId="49" fontId="73" fillId="0" borderId="1" xfId="0" applyNumberFormat="1" applyFont="1" applyBorder="1">
      <alignment vertical="center"/>
    </xf>
    <xf numFmtId="178" fontId="67" fillId="0" borderId="3" xfId="0" applyNumberFormat="1" applyFont="1" applyBorder="1" applyAlignment="1">
      <alignment horizontal="right" vertical="center" indent="1"/>
    </xf>
    <xf numFmtId="0" fontId="33" fillId="0" borderId="1" xfId="0" applyFont="1" applyBorder="1" applyAlignment="1">
      <alignment horizontal="center" vertical="center"/>
    </xf>
    <xf numFmtId="0" fontId="62" fillId="0" borderId="3" xfId="0" applyFont="1" applyBorder="1" applyAlignment="1" applyProtection="1">
      <alignment horizontal="center" vertical="center"/>
      <protection locked="0"/>
    </xf>
    <xf numFmtId="181" fontId="62" fillId="0" borderId="3" xfId="0" applyNumberFormat="1" applyFont="1" applyBorder="1" applyAlignment="1" applyProtection="1">
      <alignment horizontal="right" vertical="center" indent="1"/>
      <protection locked="0"/>
    </xf>
    <xf numFmtId="0" fontId="62" fillId="0" borderId="3" xfId="0" applyFont="1" applyBorder="1" applyAlignment="1">
      <alignment horizontal="center" vertical="center"/>
    </xf>
    <xf numFmtId="0" fontId="62" fillId="0" borderId="1" xfId="0" applyFont="1" applyBorder="1" applyAlignment="1">
      <alignment horizontal="center" vertical="center"/>
    </xf>
    <xf numFmtId="0" fontId="62" fillId="0" borderId="1" xfId="0" applyFont="1" applyBorder="1" applyAlignment="1" applyProtection="1">
      <alignment horizontal="center" vertical="center"/>
      <protection locked="0"/>
    </xf>
    <xf numFmtId="0" fontId="62" fillId="0" borderId="1" xfId="3" applyFont="1" applyBorder="1">
      <alignment vertical="center"/>
    </xf>
    <xf numFmtId="203" fontId="62" fillId="0" borderId="2" xfId="3" applyNumberFormat="1" applyFont="1" applyBorder="1">
      <alignment vertical="center"/>
    </xf>
    <xf numFmtId="202" fontId="62" fillId="0" borderId="1" xfId="3" applyNumberFormat="1" applyFont="1" applyBorder="1">
      <alignment vertical="center"/>
    </xf>
    <xf numFmtId="0" fontId="62" fillId="0" borderId="103" xfId="0" applyFont="1" applyBorder="1" applyAlignment="1" applyProtection="1">
      <alignment horizontal="center" vertical="center"/>
      <protection locked="0"/>
    </xf>
    <xf numFmtId="0" fontId="62" fillId="0" borderId="7" xfId="0" applyFont="1" applyBorder="1" applyAlignment="1" applyProtection="1">
      <alignment horizontal="center" vertical="center"/>
      <protection locked="0"/>
    </xf>
    <xf numFmtId="203" fontId="62" fillId="0" borderId="1" xfId="3" applyNumberFormat="1" applyFont="1" applyBorder="1">
      <alignment vertical="center"/>
    </xf>
    <xf numFmtId="0" fontId="62" fillId="0" borderId="5" xfId="3" applyFont="1" applyBorder="1">
      <alignment vertical="center"/>
    </xf>
    <xf numFmtId="0" fontId="16" fillId="0" borderId="3" xfId="0" applyFont="1" applyBorder="1" applyAlignment="1" applyProtection="1">
      <alignment horizontal="center" vertical="center"/>
      <protection locked="0"/>
    </xf>
    <xf numFmtId="0" fontId="62" fillId="0" borderId="5" xfId="0" applyFont="1" applyBorder="1" applyProtection="1">
      <alignment vertical="center"/>
      <protection locked="0"/>
    </xf>
    <xf numFmtId="203" fontId="62" fillId="0" borderId="1" xfId="0" applyNumberFormat="1" applyFont="1" applyBorder="1" applyAlignment="1" applyProtection="1">
      <alignment horizontal="right" vertical="center" indent="1"/>
      <protection locked="0"/>
    </xf>
    <xf numFmtId="202" fontId="62" fillId="0" borderId="1" xfId="0" applyNumberFormat="1" applyFont="1" applyBorder="1" applyAlignment="1" applyProtection="1">
      <alignment horizontal="right" vertical="center" indent="1"/>
      <protection locked="0"/>
    </xf>
    <xf numFmtId="0" fontId="62" fillId="0" borderId="2" xfId="0" applyFont="1" applyBorder="1" applyAlignment="1" applyProtection="1">
      <alignment horizontal="center" vertical="center"/>
      <protection locked="0"/>
    </xf>
    <xf numFmtId="0" fontId="62" fillId="0" borderId="1" xfId="0" applyFont="1" applyBorder="1" applyProtection="1">
      <alignment vertical="center"/>
      <protection locked="0"/>
    </xf>
    <xf numFmtId="202" fontId="62" fillId="0" borderId="3" xfId="0" applyNumberFormat="1" applyFont="1" applyBorder="1" applyAlignment="1" applyProtection="1">
      <alignment horizontal="right" vertical="center" indent="1"/>
      <protection locked="0"/>
    </xf>
    <xf numFmtId="203" fontId="62" fillId="0" borderId="3" xfId="0" applyNumberFormat="1" applyFont="1" applyBorder="1" applyAlignment="1" applyProtection="1">
      <alignment horizontal="right" vertical="center" indent="1"/>
      <protection locked="0"/>
    </xf>
    <xf numFmtId="181" fontId="33" fillId="0" borderId="1" xfId="0" applyNumberFormat="1" applyFont="1" applyBorder="1" applyAlignment="1">
      <alignment horizontal="right" vertical="center" indent="1"/>
    </xf>
    <xf numFmtId="188" fontId="33" fillId="0" borderId="12" xfId="0" applyNumberFormat="1" applyFont="1" applyBorder="1">
      <alignment vertical="center"/>
    </xf>
    <xf numFmtId="0" fontId="7" fillId="0" borderId="1" xfId="0" applyFont="1" applyBorder="1">
      <alignment vertical="center"/>
    </xf>
    <xf numFmtId="0" fontId="7" fillId="0" borderId="1" xfId="0" applyFont="1" applyBorder="1" applyAlignment="1">
      <alignment horizontal="center" vertical="center"/>
    </xf>
    <xf numFmtId="202" fontId="33" fillId="0" borderId="3" xfId="0" applyNumberFormat="1" applyFont="1" applyBorder="1" applyAlignment="1">
      <alignment horizontal="right" vertical="center" indent="1"/>
    </xf>
    <xf numFmtId="0" fontId="7" fillId="0" borderId="1"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4" fillId="0" borderId="1" xfId="3" applyFont="1" applyBorder="1" applyAlignment="1">
      <alignment horizontal="center" vertical="center"/>
    </xf>
    <xf numFmtId="49" fontId="4" fillId="0" borderId="1" xfId="1" applyNumberFormat="1" applyFont="1" applyBorder="1" applyAlignment="1">
      <alignment vertical="center" wrapText="1"/>
    </xf>
    <xf numFmtId="194" fontId="19" fillId="5" borderId="1" xfId="2" applyNumberFormat="1" applyFont="1" applyFill="1" applyBorder="1" applyAlignment="1">
      <alignment vertical="center" wrapText="1"/>
    </xf>
    <xf numFmtId="9" fontId="19" fillId="5" borderId="1" xfId="6" applyFont="1" applyFill="1" applyBorder="1" applyAlignment="1">
      <alignment vertical="center" wrapText="1"/>
    </xf>
    <xf numFmtId="38" fontId="4" fillId="4" borderId="1" xfId="2" applyFont="1" applyFill="1" applyBorder="1">
      <alignment vertical="center"/>
    </xf>
    <xf numFmtId="193" fontId="4" fillId="0" borderId="1" xfId="3" applyNumberFormat="1" applyFont="1" applyBorder="1">
      <alignment vertical="center"/>
    </xf>
    <xf numFmtId="0" fontId="4" fillId="0" borderId="0" xfId="3" applyFont="1">
      <alignment vertical="center"/>
    </xf>
    <xf numFmtId="193" fontId="4" fillId="0" borderId="4" xfId="3" applyNumberFormat="1" applyFont="1" applyBorder="1">
      <alignment vertical="center"/>
    </xf>
    <xf numFmtId="49" fontId="4" fillId="0" borderId="77" xfId="1" applyNumberFormat="1" applyFont="1" applyBorder="1" applyAlignment="1">
      <alignment vertical="center" wrapText="1"/>
    </xf>
    <xf numFmtId="38" fontId="4" fillId="0" borderId="77" xfId="2" applyFont="1" applyBorder="1" applyAlignment="1">
      <alignment vertical="center" wrapText="1"/>
    </xf>
    <xf numFmtId="38" fontId="4" fillId="0" borderId="8" xfId="2" applyFont="1" applyBorder="1" applyAlignment="1">
      <alignment horizontal="right" vertical="center" wrapText="1"/>
    </xf>
    <xf numFmtId="195" fontId="4" fillId="0" borderId="12" xfId="1" applyNumberFormat="1" applyFont="1" applyBorder="1" applyAlignment="1">
      <alignment vertical="center" wrapText="1"/>
    </xf>
    <xf numFmtId="194" fontId="19" fillId="5" borderId="3" xfId="2" applyNumberFormat="1" applyFont="1" applyFill="1" applyBorder="1" applyAlignment="1">
      <alignment vertical="center" wrapText="1"/>
    </xf>
    <xf numFmtId="9" fontId="19" fillId="5" borderId="3" xfId="6" applyFont="1" applyFill="1" applyBorder="1" applyAlignment="1">
      <alignment vertical="center" wrapText="1"/>
    </xf>
    <xf numFmtId="38" fontId="4" fillId="4" borderId="3" xfId="2" applyFont="1" applyFill="1" applyBorder="1">
      <alignment vertical="center"/>
    </xf>
    <xf numFmtId="193" fontId="4" fillId="0" borderId="3" xfId="3" applyNumberFormat="1" applyFont="1" applyBorder="1">
      <alignment vertical="center"/>
    </xf>
    <xf numFmtId="194" fontId="19" fillId="5" borderId="4" xfId="2" applyNumberFormat="1" applyFont="1" applyFill="1" applyBorder="1" applyAlignment="1">
      <alignment vertical="center" wrapText="1"/>
    </xf>
    <xf numFmtId="9" fontId="19" fillId="5" borderId="4" xfId="6" applyFont="1" applyFill="1" applyBorder="1" applyAlignment="1">
      <alignment vertical="center" wrapText="1"/>
    </xf>
    <xf numFmtId="38" fontId="4" fillId="4" borderId="4" xfId="2" applyFont="1" applyFill="1" applyBorder="1">
      <alignment vertical="center"/>
    </xf>
    <xf numFmtId="49" fontId="4" fillId="0" borderId="5" xfId="1" applyNumberFormat="1" applyFont="1" applyBorder="1" applyAlignment="1">
      <alignment horizontal="right" vertical="center" wrapText="1"/>
    </xf>
    <xf numFmtId="0" fontId="4" fillId="0" borderId="0" xfId="3" applyFont="1" applyAlignment="1">
      <alignment horizontal="center" vertical="center"/>
    </xf>
    <xf numFmtId="0" fontId="4" fillId="0" borderId="0" xfId="0" applyFont="1" applyAlignment="1">
      <alignment horizontal="right"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38" fontId="4" fillId="4" borderId="1" xfId="2" applyFont="1" applyFill="1" applyBorder="1" applyAlignment="1">
      <alignment horizontal="right" vertical="center"/>
    </xf>
    <xf numFmtId="195" fontId="4" fillId="0" borderId="1" xfId="3" applyNumberFormat="1" applyFont="1" applyBorder="1">
      <alignment vertical="center"/>
    </xf>
    <xf numFmtId="38" fontId="4" fillId="4" borderId="5" xfId="2" applyFont="1" applyFill="1" applyBorder="1" applyAlignment="1">
      <alignment horizontal="right" vertical="center"/>
    </xf>
    <xf numFmtId="38" fontId="4" fillId="4" borderId="73" xfId="2" applyFont="1" applyFill="1" applyBorder="1" applyAlignment="1">
      <alignment horizontal="right" vertical="center"/>
    </xf>
    <xf numFmtId="195" fontId="4" fillId="0" borderId="3" xfId="3" applyNumberFormat="1" applyFont="1" applyBorder="1">
      <alignment vertical="center"/>
    </xf>
    <xf numFmtId="0" fontId="4" fillId="0" borderId="77" xfId="3" applyFont="1" applyBorder="1" applyAlignment="1">
      <alignment horizontal="right" vertical="center"/>
    </xf>
    <xf numFmtId="38" fontId="4" fillId="4" borderId="3" xfId="2" applyFont="1" applyFill="1" applyBorder="1" applyAlignment="1">
      <alignment horizontal="right" vertical="center"/>
    </xf>
    <xf numFmtId="0" fontId="4" fillId="0" borderId="7" xfId="3" applyFont="1" applyBorder="1">
      <alignment vertical="center"/>
    </xf>
    <xf numFmtId="195" fontId="4" fillId="0" borderId="12" xfId="3" applyNumberFormat="1" applyFont="1" applyBorder="1">
      <alignment vertical="center"/>
    </xf>
    <xf numFmtId="195" fontId="4" fillId="0" borderId="4" xfId="3" applyNumberFormat="1" applyFont="1" applyBorder="1">
      <alignment vertical="center"/>
    </xf>
    <xf numFmtId="38" fontId="4" fillId="0" borderId="1" xfId="2" applyFont="1" applyFill="1" applyBorder="1" applyAlignment="1">
      <alignment horizontal="right" vertical="center"/>
    </xf>
    <xf numFmtId="49" fontId="4" fillId="0" borderId="0" xfId="1" applyNumberFormat="1" applyFont="1" applyAlignment="1">
      <alignment horizontal="right" vertical="center" wrapText="1"/>
    </xf>
    <xf numFmtId="195" fontId="4" fillId="0" borderId="0" xfId="1" applyNumberFormat="1" applyFont="1" applyAlignment="1">
      <alignment vertical="center" wrapText="1"/>
    </xf>
    <xf numFmtId="0" fontId="34" fillId="0" borderId="5" xfId="0" applyFont="1" applyBorder="1" applyAlignment="1">
      <alignment vertical="center" readingOrder="1"/>
    </xf>
    <xf numFmtId="0" fontId="34" fillId="0" borderId="6" xfId="0" applyFont="1" applyBorder="1" applyAlignment="1">
      <alignment vertical="center" readingOrder="1"/>
    </xf>
    <xf numFmtId="0" fontId="34" fillId="0" borderId="2" xfId="0" applyFont="1" applyBorder="1" applyAlignment="1">
      <alignment vertical="center" readingOrder="1"/>
    </xf>
    <xf numFmtId="0" fontId="74" fillId="0" borderId="0" xfId="13" applyFont="1">
      <alignment vertical="center"/>
    </xf>
    <xf numFmtId="0" fontId="75" fillId="0" borderId="0" xfId="3" applyFont="1">
      <alignment vertical="center"/>
    </xf>
    <xf numFmtId="0" fontId="76" fillId="0" borderId="1" xfId="0" applyFont="1" applyBorder="1" applyAlignment="1">
      <alignment horizontal="center" vertical="center" wrapText="1" readingOrder="1"/>
    </xf>
    <xf numFmtId="38" fontId="77" fillId="0" borderId="1" xfId="4" applyNumberFormat="1" applyFont="1" applyBorder="1" applyAlignment="1">
      <alignment horizontal="center" vertical="center" wrapText="1"/>
    </xf>
    <xf numFmtId="0" fontId="33" fillId="0" borderId="4" xfId="0" applyFont="1" applyBorder="1">
      <alignment vertical="center"/>
    </xf>
    <xf numFmtId="0" fontId="76" fillId="0" borderId="1" xfId="0" applyFont="1" applyBorder="1" applyAlignment="1">
      <alignment vertical="center" wrapText="1" readingOrder="1"/>
    </xf>
    <xf numFmtId="38" fontId="77" fillId="0" borderId="1" xfId="2" applyFont="1" applyBorder="1" applyAlignment="1">
      <alignment horizontal="center" vertical="center" wrapText="1"/>
    </xf>
    <xf numFmtId="38" fontId="33" fillId="0" borderId="1" xfId="2" applyFont="1" applyBorder="1" applyAlignment="1">
      <alignment horizontal="center" vertical="center"/>
    </xf>
    <xf numFmtId="0" fontId="33" fillId="0" borderId="10" xfId="0" applyFont="1" applyBorder="1">
      <alignment vertical="center"/>
    </xf>
    <xf numFmtId="38" fontId="76" fillId="0" borderId="1" xfId="2" applyFont="1" applyBorder="1" applyAlignment="1">
      <alignment horizontal="center" vertical="center" wrapText="1" readingOrder="1"/>
    </xf>
    <xf numFmtId="0" fontId="33" fillId="0" borderId="1" xfId="0" applyFont="1" applyBorder="1" applyAlignment="1">
      <alignment vertical="center" wrapText="1"/>
    </xf>
    <xf numFmtId="38" fontId="58" fillId="0" borderId="1" xfId="2" applyFont="1" applyBorder="1" applyAlignment="1">
      <alignment horizontal="center" vertical="center" wrapText="1" readingOrder="1"/>
    </xf>
    <xf numFmtId="0" fontId="33" fillId="0" borderId="3" xfId="0" applyFont="1" applyBorder="1">
      <alignment vertical="center"/>
    </xf>
    <xf numFmtId="0" fontId="4" fillId="0" borderId="1" xfId="3" applyFont="1" applyBorder="1" applyAlignment="1">
      <alignment horizontal="center" vertical="center" shrinkToFit="1"/>
    </xf>
    <xf numFmtId="0" fontId="4" fillId="0" borderId="1" xfId="1" applyFont="1" applyBorder="1" applyAlignment="1">
      <alignment horizontal="left" vertical="center" shrinkToFit="1"/>
    </xf>
    <xf numFmtId="49" fontId="4" fillId="0" borderId="1" xfId="1" applyNumberFormat="1" applyFont="1" applyBorder="1" applyAlignment="1">
      <alignment vertical="center" shrinkToFit="1"/>
    </xf>
    <xf numFmtId="0" fontId="4" fillId="0" borderId="1" xfId="1" applyFont="1" applyBorder="1" applyAlignment="1">
      <alignment horizontal="center" vertical="center" shrinkToFit="1"/>
    </xf>
    <xf numFmtId="0" fontId="4" fillId="0" borderId="77" xfId="3" applyFont="1" applyBorder="1" applyAlignment="1">
      <alignment horizontal="center" vertical="center" shrinkToFit="1"/>
    </xf>
    <xf numFmtId="0" fontId="4" fillId="0" borderId="77" xfId="1" applyFont="1" applyBorder="1" applyAlignment="1">
      <alignment horizontal="center" vertical="center" shrinkToFit="1"/>
    </xf>
    <xf numFmtId="49" fontId="4" fillId="0" borderId="77" xfId="1" applyNumberFormat="1" applyFont="1" applyBorder="1" applyAlignment="1">
      <alignment vertical="center" shrinkToFit="1"/>
    </xf>
    <xf numFmtId="0" fontId="4" fillId="0" borderId="3" xfId="3" applyFont="1" applyBorder="1" applyAlignment="1">
      <alignment horizontal="center" vertical="center" shrinkToFit="1"/>
    </xf>
    <xf numFmtId="49" fontId="4" fillId="0" borderId="3" xfId="1" applyNumberFormat="1" applyFont="1" applyBorder="1" applyAlignment="1">
      <alignment vertical="center" shrinkToFit="1"/>
    </xf>
    <xf numFmtId="0" fontId="4" fillId="0" borderId="4" xfId="3" applyFont="1" applyBorder="1" applyAlignment="1">
      <alignment horizontal="center" vertical="center" shrinkToFit="1"/>
    </xf>
    <xf numFmtId="0" fontId="4" fillId="0" borderId="4" xfId="1" applyFont="1" applyBorder="1" applyAlignment="1">
      <alignment horizontal="left" vertical="center" shrinkToFit="1"/>
    </xf>
    <xf numFmtId="49" fontId="4" fillId="0" borderId="4" xfId="1" applyNumberFormat="1" applyFont="1" applyBorder="1" applyAlignment="1">
      <alignment vertical="center" shrinkToFit="1"/>
    </xf>
    <xf numFmtId="0" fontId="4" fillId="0" borderId="0" xfId="3" applyFont="1" applyAlignment="1">
      <alignment horizontal="center" vertical="center" shrinkToFit="1"/>
    </xf>
    <xf numFmtId="0" fontId="4" fillId="0" borderId="0" xfId="3" applyFont="1" applyAlignment="1">
      <alignment vertical="center" shrinkToFit="1"/>
    </xf>
    <xf numFmtId="0" fontId="4" fillId="0" borderId="0" xfId="0" applyFont="1" applyAlignment="1">
      <alignment horizontal="center" vertical="center" shrinkToFit="1"/>
    </xf>
    <xf numFmtId="0" fontId="4" fillId="0" borderId="3" xfId="0" applyFont="1" applyBorder="1" applyAlignment="1">
      <alignment horizontal="center" vertical="center" shrinkToFit="1"/>
    </xf>
    <xf numFmtId="0" fontId="4" fillId="0" borderId="3" xfId="0" applyFont="1" applyBorder="1" applyAlignment="1">
      <alignment vertical="center" shrinkToFit="1"/>
    </xf>
    <xf numFmtId="0" fontId="4" fillId="0" borderId="1" xfId="0" applyFont="1" applyBorder="1" applyAlignment="1">
      <alignment horizontal="center" vertical="center" shrinkToFit="1"/>
    </xf>
    <xf numFmtId="0" fontId="4" fillId="0" borderId="73" xfId="3" applyFont="1" applyBorder="1" applyAlignment="1">
      <alignment vertical="center" shrinkToFit="1"/>
    </xf>
    <xf numFmtId="0" fontId="4" fillId="0" borderId="5" xfId="3" applyFont="1" applyBorder="1" applyAlignment="1">
      <alignment vertical="center" shrinkToFit="1"/>
    </xf>
    <xf numFmtId="0" fontId="4" fillId="0" borderId="73" xfId="0" applyFont="1" applyBorder="1" applyAlignment="1">
      <alignment vertical="center" shrinkToFit="1"/>
    </xf>
    <xf numFmtId="0" fontId="4" fillId="0" borderId="86" xfId="0" applyFont="1" applyBorder="1" applyAlignment="1">
      <alignment horizontal="center" vertical="center" shrinkToFit="1"/>
    </xf>
    <xf numFmtId="0" fontId="4" fillId="0" borderId="8" xfId="3" applyFont="1" applyBorder="1" applyAlignment="1">
      <alignment vertical="center" shrinkToFit="1"/>
    </xf>
    <xf numFmtId="0" fontId="14" fillId="0" borderId="1" xfId="1" applyBorder="1" applyAlignment="1">
      <alignment horizontal="left" vertical="center" shrinkToFit="1"/>
    </xf>
    <xf numFmtId="49" fontId="14" fillId="0" borderId="1" xfId="1" applyNumberFormat="1" applyBorder="1" applyAlignment="1">
      <alignment vertical="center" shrinkToFit="1"/>
    </xf>
    <xf numFmtId="49" fontId="14" fillId="0" borderId="77" xfId="1" applyNumberFormat="1" applyBorder="1" applyAlignment="1">
      <alignment vertical="center" shrinkToFit="1"/>
    </xf>
    <xf numFmtId="0" fontId="4" fillId="0" borderId="4" xfId="3" applyFont="1" applyBorder="1" applyAlignment="1">
      <alignment vertical="center" shrinkToFit="1"/>
    </xf>
    <xf numFmtId="0" fontId="4" fillId="0" borderId="1" xfId="3" applyFont="1" applyBorder="1" applyAlignment="1">
      <alignment vertical="center" shrinkToFit="1"/>
    </xf>
    <xf numFmtId="0" fontId="4" fillId="0" borderId="77" xfId="3" applyFont="1" applyBorder="1" applyAlignment="1">
      <alignment vertical="center" shrinkToFit="1"/>
    </xf>
    <xf numFmtId="0" fontId="4" fillId="0" borderId="3" xfId="3" applyFont="1" applyBorder="1" applyAlignment="1">
      <alignment vertical="center" shrinkToFit="1"/>
    </xf>
    <xf numFmtId="0" fontId="4" fillId="0" borderId="5" xfId="1" applyFont="1" applyBorder="1" applyAlignment="1">
      <alignment horizontal="center" vertical="center" shrinkToFit="1"/>
    </xf>
    <xf numFmtId="0" fontId="5" fillId="0" borderId="77" xfId="0" applyFont="1" applyBorder="1" applyAlignment="1">
      <alignment horizontal="center" vertical="center" wrapText="1"/>
    </xf>
    <xf numFmtId="0" fontId="11" fillId="0" borderId="5" xfId="0" applyFont="1" applyBorder="1" applyAlignment="1">
      <alignment horizontal="center" vertical="center"/>
    </xf>
    <xf numFmtId="0" fontId="71" fillId="0" borderId="0" xfId="0" applyFont="1" applyAlignment="1">
      <alignment horizontal="left" vertical="center" wrapText="1"/>
    </xf>
    <xf numFmtId="180" fontId="9" fillId="0" borderId="5" xfId="0" applyNumberFormat="1" applyFont="1" applyBorder="1" applyAlignment="1" applyProtection="1">
      <alignment horizontal="center" vertical="center"/>
      <protection locked="0"/>
    </xf>
    <xf numFmtId="0" fontId="5" fillId="0" borderId="2" xfId="0" applyFont="1" applyBorder="1">
      <alignment vertical="center"/>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62" fillId="0" borderId="1" xfId="0" applyFont="1" applyBorder="1" applyAlignment="1" applyProtection="1">
      <alignment horizontal="left" vertical="center"/>
      <protection locked="0"/>
    </xf>
    <xf numFmtId="0" fontId="0" fillId="0" borderId="20" xfId="0" applyBorder="1" applyAlignment="1">
      <alignment horizontal="left" vertical="center" wrapText="1"/>
    </xf>
    <xf numFmtId="0" fontId="0" fillId="0" borderId="5" xfId="0" applyBorder="1" applyAlignment="1">
      <alignment horizontal="center" vertical="center"/>
    </xf>
    <xf numFmtId="0" fontId="0" fillId="0" borderId="2" xfId="0" applyBorder="1" applyAlignment="1">
      <alignment horizontal="center" vertical="center"/>
    </xf>
    <xf numFmtId="0" fontId="33" fillId="0" borderId="5" xfId="0" applyFont="1" applyBorder="1" applyAlignment="1">
      <alignment horizontal="left" vertical="center"/>
    </xf>
    <xf numFmtId="0" fontId="33" fillId="0" borderId="2" xfId="0" applyFont="1" applyBorder="1" applyAlignment="1">
      <alignment horizontal="left" vertical="center"/>
    </xf>
    <xf numFmtId="0" fontId="4" fillId="0" borderId="5" xfId="3" applyFont="1" applyBorder="1">
      <alignment vertical="center"/>
    </xf>
    <xf numFmtId="0" fontId="4" fillId="0" borderId="6" xfId="3" applyFont="1" applyBorder="1">
      <alignment vertical="center"/>
    </xf>
    <xf numFmtId="0" fontId="4" fillId="0" borderId="2" xfId="3" applyFont="1" applyBorder="1">
      <alignment vertical="center"/>
    </xf>
    <xf numFmtId="0" fontId="4" fillId="0" borderId="19" xfId="3" applyFont="1" applyBorder="1" applyAlignment="1">
      <alignment horizontal="center" vertical="center"/>
    </xf>
    <xf numFmtId="0" fontId="4" fillId="0" borderId="20" xfId="3" applyFont="1" applyBorder="1" applyAlignment="1">
      <alignment horizontal="center" vertical="center"/>
    </xf>
    <xf numFmtId="0" fontId="4" fillId="0" borderId="78" xfId="3" applyFont="1" applyBorder="1" applyAlignment="1">
      <alignment horizontal="center" vertical="center"/>
    </xf>
    <xf numFmtId="0" fontId="4" fillId="0" borderId="73" xfId="3" applyFont="1" applyBorder="1" applyAlignment="1">
      <alignment horizontal="center" vertical="center"/>
    </xf>
    <xf numFmtId="0" fontId="4" fillId="0" borderId="72" xfId="3" applyFont="1" applyBorder="1" applyAlignment="1">
      <alignment horizontal="center" vertical="center"/>
    </xf>
    <xf numFmtId="0" fontId="4" fillId="0" borderId="71" xfId="3" applyFont="1" applyBorder="1" applyAlignment="1">
      <alignment horizontal="center" vertical="center"/>
    </xf>
    <xf numFmtId="0" fontId="0" fillId="0" borderId="4" xfId="0" applyBorder="1" applyAlignment="1">
      <alignment horizontal="center" vertical="center" textRotation="255"/>
    </xf>
    <xf numFmtId="0" fontId="0" fillId="0" borderId="10" xfId="0" applyBorder="1" applyAlignment="1">
      <alignment horizontal="center" vertical="center" textRotation="255"/>
    </xf>
    <xf numFmtId="0" fontId="0" fillId="0" borderId="86" xfId="0" applyBorder="1" applyAlignment="1">
      <alignment horizontal="center" vertical="center" textRotation="255"/>
    </xf>
    <xf numFmtId="0" fontId="0" fillId="0" borderId="3" xfId="0" applyBorder="1" applyAlignment="1">
      <alignment horizontal="center" vertical="center" textRotation="255"/>
    </xf>
    <xf numFmtId="0" fontId="0" fillId="0" borderId="4" xfId="0" applyBorder="1" applyAlignment="1">
      <alignment horizontal="center" vertical="center" wrapText="1"/>
    </xf>
    <xf numFmtId="0" fontId="0" fillId="0" borderId="3" xfId="0" applyBorder="1">
      <alignment vertical="center"/>
    </xf>
    <xf numFmtId="0" fontId="4" fillId="0" borderId="4" xfId="3" applyFont="1" applyBorder="1" applyAlignment="1">
      <alignment horizontal="center" vertical="center" shrinkToFit="1"/>
    </xf>
    <xf numFmtId="0" fontId="4" fillId="0" borderId="3" xfId="0" applyFont="1" applyBorder="1" applyAlignment="1">
      <alignment horizontal="center" vertical="center" shrinkToFit="1"/>
    </xf>
    <xf numFmtId="0" fontId="4" fillId="0" borderId="3" xfId="0" applyFont="1" applyBorder="1" applyAlignment="1">
      <alignment vertical="center" shrinkToFit="1"/>
    </xf>
    <xf numFmtId="0" fontId="4" fillId="0" borderId="3" xfId="3" applyFont="1" applyBorder="1" applyAlignment="1">
      <alignment horizontal="center" vertical="center" shrinkToFit="1"/>
    </xf>
    <xf numFmtId="0" fontId="4" fillId="0" borderId="5" xfId="3" applyFont="1" applyBorder="1" applyAlignment="1">
      <alignment horizontal="center" vertical="center"/>
    </xf>
    <xf numFmtId="0" fontId="4" fillId="0" borderId="2" xfId="3" applyFont="1" applyBorder="1" applyAlignment="1">
      <alignment horizontal="center" vertical="center"/>
    </xf>
    <xf numFmtId="0" fontId="4" fillId="0" borderId="2" xfId="0" applyFont="1" applyBorder="1" applyAlignment="1">
      <alignment horizontal="center" vertical="center"/>
    </xf>
    <xf numFmtId="0" fontId="4" fillId="0" borderId="1" xfId="3" applyFont="1" applyBorder="1">
      <alignment vertical="center"/>
    </xf>
    <xf numFmtId="0" fontId="4" fillId="0" borderId="8" xfId="3" applyFont="1" applyBorder="1">
      <alignment vertical="center"/>
    </xf>
    <xf numFmtId="0" fontId="4" fillId="0" borderId="18" xfId="3" applyFont="1" applyBorder="1">
      <alignment vertical="center"/>
    </xf>
    <xf numFmtId="0" fontId="4" fillId="0" borderId="9" xfId="3" applyFont="1" applyBorder="1">
      <alignment vertical="center"/>
    </xf>
    <xf numFmtId="0" fontId="4" fillId="0" borderId="19" xfId="3" applyFont="1" applyBorder="1" applyAlignment="1">
      <alignment horizontal="center" vertical="center" shrinkToFit="1"/>
    </xf>
    <xf numFmtId="0" fontId="4" fillId="0" borderId="73" xfId="3" applyFont="1" applyBorder="1" applyAlignment="1">
      <alignment horizontal="center" vertical="center" shrinkToFit="1"/>
    </xf>
    <xf numFmtId="0" fontId="4" fillId="0" borderId="1" xfId="3" applyFont="1" applyBorder="1" applyAlignment="1">
      <alignment horizontal="center" vertical="center"/>
    </xf>
    <xf numFmtId="0" fontId="14" fillId="0" borderId="0" xfId="10" applyAlignment="1">
      <alignment horizontal="center" vertical="center" wrapText="1"/>
    </xf>
    <xf numFmtId="0" fontId="16" fillId="0" borderId="4" xfId="3" applyBorder="1" applyAlignment="1">
      <alignment horizontal="center" vertical="center"/>
    </xf>
    <xf numFmtId="0" fontId="0" fillId="0" borderId="3" xfId="0" applyBorder="1" applyAlignment="1">
      <alignment horizontal="center" vertical="center"/>
    </xf>
    <xf numFmtId="0" fontId="16" fillId="0" borderId="5" xfId="3" applyBorder="1" applyAlignment="1">
      <alignment horizontal="center" vertical="center"/>
    </xf>
    <xf numFmtId="0" fontId="16" fillId="0" borderId="3" xfId="3" applyBorder="1" applyAlignment="1">
      <alignment horizontal="center" vertical="center"/>
    </xf>
    <xf numFmtId="0" fontId="0" fillId="0" borderId="5" xfId="3" applyFont="1" applyBorder="1" applyAlignment="1">
      <alignment horizontal="center" vertical="center"/>
    </xf>
    <xf numFmtId="0" fontId="16" fillId="0" borderId="2" xfId="3" applyBorder="1" applyAlignment="1">
      <alignment horizontal="center" vertical="center"/>
    </xf>
    <xf numFmtId="0" fontId="11" fillId="0" borderId="5" xfId="0" applyFont="1" applyBorder="1" applyAlignment="1" applyProtection="1">
      <alignment horizontal="center" vertical="center"/>
      <protection locked="0"/>
    </xf>
    <xf numFmtId="0" fontId="11" fillId="0" borderId="6" xfId="0"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6" fillId="0" borderId="0" xfId="0" applyFont="1" applyAlignment="1">
      <alignment horizontal="left" vertical="center" wrapText="1"/>
    </xf>
    <xf numFmtId="0" fontId="0" fillId="0" borderId="0" xfId="0" applyAlignment="1">
      <alignment horizontal="center" vertical="center"/>
    </xf>
    <xf numFmtId="0" fontId="65" fillId="0" borderId="5" xfId="0" applyFont="1" applyBorder="1" applyAlignment="1">
      <alignment horizontal="left" vertical="center" wrapText="1"/>
    </xf>
    <xf numFmtId="208" fontId="67" fillId="0" borderId="1" xfId="0" applyNumberFormat="1" applyFont="1" applyBorder="1" applyAlignment="1" applyProtection="1">
      <alignment horizontal="center" vertical="center"/>
      <protection locked="0"/>
    </xf>
    <xf numFmtId="209" fontId="66" fillId="0" borderId="1" xfId="0" applyNumberFormat="1" applyFont="1" applyBorder="1" applyAlignment="1">
      <alignment horizontal="center" vertical="center"/>
    </xf>
    <xf numFmtId="0" fontId="69" fillId="0" borderId="5" xfId="0" applyFont="1" applyBorder="1">
      <alignment vertical="center"/>
    </xf>
    <xf numFmtId="0" fontId="70" fillId="0" borderId="2" xfId="0" applyFont="1" applyBorder="1">
      <alignment vertical="center"/>
    </xf>
    <xf numFmtId="0" fontId="58" fillId="0" borderId="5" xfId="0" applyFont="1" applyBorder="1">
      <alignment vertical="center"/>
    </xf>
    <xf numFmtId="0" fontId="33" fillId="0" borderId="2" xfId="0" applyFont="1" applyBorder="1">
      <alignment vertical="center"/>
    </xf>
    <xf numFmtId="0" fontId="65" fillId="0" borderId="5" xfId="0" applyFont="1" applyBorder="1">
      <alignment vertical="center"/>
    </xf>
    <xf numFmtId="0" fontId="33" fillId="0" borderId="72" xfId="0" applyFont="1" applyBorder="1" applyAlignment="1">
      <alignment horizontal="left" vertical="center" wrapText="1"/>
    </xf>
    <xf numFmtId="210" fontId="67" fillId="0" borderId="1" xfId="0" applyNumberFormat="1" applyFont="1" applyBorder="1" applyAlignment="1">
      <alignment horizontal="center" vertical="center"/>
    </xf>
    <xf numFmtId="211" fontId="34" fillId="0" borderId="1" xfId="0" applyNumberFormat="1" applyFont="1" applyBorder="1" applyAlignment="1">
      <alignment horizontal="center" vertical="center"/>
    </xf>
    <xf numFmtId="181" fontId="33" fillId="0" borderId="1" xfId="0" applyNumberFormat="1" applyFont="1" applyBorder="1" applyAlignment="1">
      <alignment horizontal="right" vertical="center" indent="1"/>
    </xf>
    <xf numFmtId="0" fontId="33" fillId="0" borderId="1" xfId="0" applyFont="1" applyBorder="1" applyAlignment="1">
      <alignment horizontal="right" vertical="center" indent="1"/>
    </xf>
    <xf numFmtId="0" fontId="67" fillId="0" borderId="8"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9" xfId="0" applyFont="1" applyBorder="1" applyAlignment="1">
      <alignment horizontal="center" vertical="center" wrapText="1"/>
    </xf>
    <xf numFmtId="0" fontId="33" fillId="0" borderId="1" xfId="0" applyFont="1" applyBorder="1" applyAlignment="1">
      <alignment horizontal="center" vertical="center"/>
    </xf>
    <xf numFmtId="0" fontId="33" fillId="0" borderId="1" xfId="0" applyFont="1" applyBorder="1">
      <alignment vertical="center"/>
    </xf>
    <xf numFmtId="0" fontId="33" fillId="0" borderId="7" xfId="0" applyFont="1" applyBorder="1" applyAlignment="1">
      <alignment horizontal="left" vertical="center"/>
    </xf>
    <xf numFmtId="0" fontId="33" fillId="0" borderId="1" xfId="0" applyFont="1" applyBorder="1" applyAlignment="1">
      <alignment horizontal="left" vertical="center"/>
    </xf>
    <xf numFmtId="0" fontId="33" fillId="0" borderId="3" xfId="0" applyFont="1" applyBorder="1" applyAlignment="1">
      <alignment horizontal="left" vertical="center"/>
    </xf>
    <xf numFmtId="181" fontId="33" fillId="0" borderId="93" xfId="0" applyNumberFormat="1" applyFont="1" applyBorder="1" applyAlignment="1">
      <alignment horizontal="right" vertical="center" indent="1"/>
    </xf>
    <xf numFmtId="0" fontId="33" fillId="0" borderId="93" xfId="0" applyFont="1" applyBorder="1" applyAlignment="1">
      <alignment horizontal="right" vertical="center" indent="1"/>
    </xf>
    <xf numFmtId="0" fontId="16" fillId="0" borderId="5" xfId="3" applyBorder="1" applyAlignment="1">
      <alignment horizontal="left" vertical="center"/>
    </xf>
    <xf numFmtId="0" fontId="16" fillId="0" borderId="2" xfId="3" applyBorder="1" applyAlignment="1">
      <alignment horizontal="left" vertical="center"/>
    </xf>
    <xf numFmtId="0" fontId="16" fillId="0" borderId="1" xfId="3" applyBorder="1" applyAlignment="1">
      <alignment horizontal="center" vertical="center"/>
    </xf>
    <xf numFmtId="0" fontId="0" fillId="0" borderId="72" xfId="3" applyFont="1" applyBorder="1" applyAlignment="1">
      <alignment horizontal="center" vertical="center"/>
    </xf>
    <xf numFmtId="0" fontId="16" fillId="0" borderId="72" xfId="3" applyBorder="1" applyAlignment="1">
      <alignment horizontal="center" vertical="center"/>
    </xf>
    <xf numFmtId="0" fontId="4" fillId="0" borderId="5" xfId="3" applyFont="1" applyBorder="1" applyAlignment="1">
      <alignment horizontal="center" vertical="center" wrapText="1"/>
    </xf>
    <xf numFmtId="0" fontId="4" fillId="0" borderId="2" xfId="3" applyFont="1" applyBorder="1" applyAlignment="1">
      <alignment horizontal="center" vertical="center" wrapText="1"/>
    </xf>
    <xf numFmtId="0" fontId="60" fillId="0" borderId="99" xfId="15" applyFont="1" applyBorder="1" applyAlignment="1">
      <alignment horizontal="center" vertical="center"/>
    </xf>
    <xf numFmtId="0" fontId="60" fillId="0" borderId="3" xfId="15" applyFont="1" applyBorder="1" applyAlignment="1">
      <alignment horizontal="center" vertical="center"/>
    </xf>
    <xf numFmtId="0" fontId="60" fillId="0" borderId="98" xfId="15" applyFont="1" applyBorder="1" applyAlignment="1">
      <alignment horizontal="center" vertical="center" shrinkToFit="1"/>
    </xf>
    <xf numFmtId="0" fontId="60" fillId="0" borderId="97" xfId="15" applyFont="1" applyBorder="1" applyAlignment="1">
      <alignment horizontal="center" vertical="center" shrinkToFit="1"/>
    </xf>
    <xf numFmtId="0" fontId="60" fillId="0" borderId="102" xfId="15" applyFont="1" applyBorder="1" applyAlignment="1">
      <alignment horizontal="center" vertical="center" wrapText="1"/>
    </xf>
    <xf numFmtId="0" fontId="60" fillId="0" borderId="49" xfId="15" applyFont="1" applyBorder="1" applyAlignment="1">
      <alignment horizontal="center" vertical="center" wrapText="1"/>
    </xf>
    <xf numFmtId="0" fontId="60" fillId="0" borderId="100" xfId="15" applyFont="1" applyBorder="1" applyAlignment="1">
      <alignment horizontal="center" vertical="center"/>
    </xf>
    <xf numFmtId="0" fontId="60" fillId="0" borderId="71" xfId="15" applyFont="1" applyBorder="1" applyAlignment="1">
      <alignment horizontal="center" vertical="center"/>
    </xf>
    <xf numFmtId="0" fontId="60" fillId="0" borderId="101" xfId="15" applyFont="1" applyBorder="1" applyAlignment="1">
      <alignment horizontal="center" vertical="center"/>
    </xf>
    <xf numFmtId="0" fontId="60" fillId="0" borderId="73" xfId="15" applyFont="1" applyBorder="1" applyAlignment="1">
      <alignment horizontal="center" vertical="center"/>
    </xf>
    <xf numFmtId="0" fontId="60" fillId="0" borderId="21" xfId="15" applyFont="1" applyBorder="1" applyAlignment="1">
      <alignment horizontal="center" vertical="center"/>
    </xf>
    <xf numFmtId="0" fontId="26" fillId="2" borderId="1" xfId="10" applyFont="1" applyFill="1" applyBorder="1" applyAlignment="1">
      <alignment horizontal="center" vertical="center" wrapText="1"/>
    </xf>
    <xf numFmtId="0" fontId="26" fillId="2" borderId="77" xfId="10" applyFont="1" applyFill="1" applyBorder="1" applyAlignment="1">
      <alignment horizontal="center" vertical="center" wrapText="1"/>
    </xf>
    <xf numFmtId="0" fontId="14" fillId="2" borderId="81" xfId="10" applyFill="1" applyBorder="1">
      <alignment vertical="center"/>
    </xf>
    <xf numFmtId="0" fontId="14" fillId="2" borderId="80" xfId="10" applyFill="1" applyBorder="1">
      <alignment vertical="center"/>
    </xf>
    <xf numFmtId="0" fontId="14" fillId="2" borderId="79" xfId="10" applyFill="1" applyBorder="1">
      <alignment vertical="center"/>
    </xf>
    <xf numFmtId="0" fontId="14" fillId="2" borderId="47" xfId="10" applyFill="1" applyBorder="1" applyAlignment="1">
      <alignment horizontal="center" vertical="center" wrapText="1"/>
    </xf>
    <xf numFmtId="0" fontId="14" fillId="2" borderId="42" xfId="10" applyFill="1" applyBorder="1" applyAlignment="1">
      <alignment horizontal="center" vertical="center" wrapText="1"/>
    </xf>
    <xf numFmtId="0" fontId="14" fillId="2" borderId="67" xfId="10" applyFill="1" applyBorder="1" applyAlignment="1">
      <alignment horizontal="center" vertical="center" wrapText="1"/>
    </xf>
    <xf numFmtId="0" fontId="14" fillId="2" borderId="0" xfId="10" applyFill="1" applyAlignment="1">
      <alignment horizontal="center" vertical="center" wrapText="1"/>
    </xf>
    <xf numFmtId="0" fontId="14" fillId="2" borderId="69" xfId="10" applyFill="1" applyBorder="1" applyAlignment="1">
      <alignment horizontal="center" vertical="center" wrapText="1"/>
    </xf>
    <xf numFmtId="0" fontId="14" fillId="2" borderId="21" xfId="10" applyFill="1" applyBorder="1" applyAlignment="1">
      <alignment horizontal="center" vertical="center" wrapText="1"/>
    </xf>
    <xf numFmtId="0" fontId="14" fillId="2" borderId="70" xfId="10" applyFill="1" applyBorder="1" applyAlignment="1">
      <alignment horizontal="center" vertical="center" wrapText="1"/>
    </xf>
    <xf numFmtId="0" fontId="14" fillId="2" borderId="68" xfId="10" applyFill="1" applyBorder="1" applyAlignment="1">
      <alignment horizontal="center" vertical="center" wrapText="1"/>
    </xf>
    <xf numFmtId="9" fontId="14" fillId="2" borderId="60" xfId="10" applyNumberFormat="1" applyFill="1" applyBorder="1" applyAlignment="1">
      <alignment horizontal="center" vertical="center"/>
    </xf>
    <xf numFmtId="9" fontId="14" fillId="2" borderId="53" xfId="10" applyNumberFormat="1" applyFill="1" applyBorder="1" applyAlignment="1">
      <alignment horizontal="center" vertical="center"/>
    </xf>
    <xf numFmtId="0" fontId="43" fillId="2" borderId="11" xfId="10" applyFont="1" applyFill="1" applyBorder="1" applyAlignment="1">
      <alignment horizontal="left" vertical="center" wrapText="1" indent="1"/>
    </xf>
    <xf numFmtId="0" fontId="42" fillId="2" borderId="0" xfId="10" applyFont="1" applyFill="1" applyAlignment="1">
      <alignment horizontal="left" vertical="center" wrapText="1" indent="1"/>
    </xf>
    <xf numFmtId="0" fontId="42" fillId="2" borderId="85" xfId="10" applyFont="1" applyFill="1" applyBorder="1" applyAlignment="1">
      <alignment horizontal="left" vertical="center" wrapText="1" indent="1"/>
    </xf>
    <xf numFmtId="3" fontId="26" fillId="2" borderId="5" xfId="10" applyNumberFormat="1" applyFont="1" applyFill="1" applyBorder="1" applyAlignment="1">
      <alignment horizontal="right" vertical="center" wrapText="1"/>
    </xf>
    <xf numFmtId="3" fontId="26" fillId="2" borderId="6" xfId="10" applyNumberFormat="1" applyFont="1" applyFill="1" applyBorder="1" applyAlignment="1">
      <alignment horizontal="right" vertical="center" wrapText="1"/>
    </xf>
    <xf numFmtId="3" fontId="26" fillId="2" borderId="2" xfId="10" applyNumberFormat="1" applyFont="1" applyFill="1" applyBorder="1" applyAlignment="1">
      <alignment horizontal="right" vertical="center" wrapText="1"/>
    </xf>
    <xf numFmtId="0" fontId="26" fillId="2" borderId="5" xfId="10" applyFont="1" applyFill="1" applyBorder="1" applyAlignment="1">
      <alignment horizontal="right" vertical="center" wrapText="1"/>
    </xf>
    <xf numFmtId="0" fontId="26" fillId="2" borderId="6" xfId="10" applyFont="1" applyFill="1" applyBorder="1" applyAlignment="1">
      <alignment horizontal="right" vertical="center" wrapText="1"/>
    </xf>
    <xf numFmtId="0" fontId="26" fillId="2" borderId="2" xfId="10" applyFont="1" applyFill="1" applyBorder="1" applyAlignment="1">
      <alignment horizontal="right" vertical="center" wrapText="1"/>
    </xf>
    <xf numFmtId="0" fontId="26" fillId="2" borderId="73" xfId="10" applyFont="1" applyFill="1" applyBorder="1" applyAlignment="1">
      <alignment horizontal="right" vertical="center" wrapText="1"/>
    </xf>
    <xf numFmtId="0" fontId="26" fillId="2" borderId="72" xfId="10" applyFont="1" applyFill="1" applyBorder="1" applyAlignment="1">
      <alignment horizontal="right" vertical="center" wrapText="1"/>
    </xf>
    <xf numFmtId="0" fontId="26" fillId="2" borderId="71" xfId="10" applyFont="1" applyFill="1" applyBorder="1" applyAlignment="1">
      <alignment horizontal="right" vertical="center" wrapText="1"/>
    </xf>
    <xf numFmtId="0" fontId="26" fillId="2" borderId="76" xfId="10" applyFont="1" applyFill="1" applyBorder="1" applyAlignment="1">
      <alignment horizontal="center" vertical="center" wrapText="1"/>
    </xf>
    <xf numFmtId="0" fontId="26" fillId="2" borderId="75" xfId="10" applyFont="1" applyFill="1" applyBorder="1" applyAlignment="1">
      <alignment horizontal="center" vertical="center" wrapText="1"/>
    </xf>
    <xf numFmtId="0" fontId="26" fillId="2" borderId="74" xfId="10" applyFont="1" applyFill="1" applyBorder="1" applyAlignment="1">
      <alignment horizontal="center" vertical="center" wrapText="1"/>
    </xf>
    <xf numFmtId="0" fontId="14" fillId="2" borderId="84" xfId="10" applyFill="1" applyBorder="1">
      <alignment vertical="center"/>
    </xf>
    <xf numFmtId="0" fontId="14" fillId="2" borderId="83" xfId="10" applyFill="1" applyBorder="1">
      <alignment vertical="center"/>
    </xf>
    <xf numFmtId="0" fontId="14" fillId="2" borderId="41" xfId="10" applyFill="1" applyBorder="1">
      <alignment vertical="center"/>
    </xf>
    <xf numFmtId="0" fontId="14" fillId="2" borderId="35" xfId="10" applyFill="1" applyBorder="1">
      <alignment vertical="center"/>
    </xf>
    <xf numFmtId="0" fontId="14" fillId="2" borderId="0" xfId="10" applyFill="1">
      <alignment vertical="center"/>
    </xf>
    <xf numFmtId="0" fontId="14" fillId="2" borderId="82" xfId="10" applyFill="1" applyBorder="1">
      <alignment vertical="center"/>
    </xf>
    <xf numFmtId="0" fontId="26" fillId="2" borderId="19" xfId="10" applyFont="1" applyFill="1" applyBorder="1" applyAlignment="1">
      <alignment horizontal="center" vertical="center" wrapText="1"/>
    </xf>
    <xf numFmtId="0" fontId="26" fillId="2" borderId="20" xfId="10" applyFont="1" applyFill="1" applyBorder="1" applyAlignment="1">
      <alignment horizontal="center" vertical="center" wrapText="1"/>
    </xf>
    <xf numFmtId="0" fontId="26" fillId="2" borderId="78" xfId="10" applyFont="1" applyFill="1" applyBorder="1" applyAlignment="1">
      <alignment horizontal="center" vertical="center" wrapText="1"/>
    </xf>
    <xf numFmtId="0" fontId="14" fillId="2" borderId="38" xfId="10" applyFill="1" applyBorder="1" applyAlignment="1">
      <alignment horizontal="distributed" vertical="center"/>
    </xf>
    <xf numFmtId="0" fontId="14" fillId="2" borderId="0" xfId="10" applyFill="1" applyAlignment="1">
      <alignment horizontal="distributed" vertical="center"/>
    </xf>
    <xf numFmtId="0" fontId="14" fillId="2" borderId="43" xfId="10" applyFill="1" applyBorder="1" applyAlignment="1">
      <alignment horizontal="distributed" vertical="center"/>
    </xf>
    <xf numFmtId="0" fontId="14" fillId="2" borderId="84" xfId="10" applyFill="1" applyBorder="1" applyAlignment="1">
      <alignment horizontal="distributed" vertical="center"/>
    </xf>
    <xf numFmtId="0" fontId="14" fillId="2" borderId="0" xfId="10" applyFill="1" applyAlignment="1">
      <alignment vertical="center" wrapText="1"/>
    </xf>
    <xf numFmtId="0" fontId="14" fillId="2" borderId="21" xfId="10" applyFill="1" applyBorder="1" applyAlignment="1">
      <alignment vertical="center" wrapText="1"/>
    </xf>
    <xf numFmtId="0" fontId="14" fillId="2" borderId="64" xfId="10" applyFill="1" applyBorder="1" applyAlignment="1">
      <alignment horizontal="center" vertical="center" wrapText="1"/>
    </xf>
    <xf numFmtId="0" fontId="14" fillId="2" borderId="56" xfId="10" applyFill="1" applyBorder="1" applyAlignment="1">
      <alignment horizontal="center" vertical="center" wrapText="1"/>
    </xf>
    <xf numFmtId="0" fontId="14" fillId="2" borderId="59" xfId="10" applyFill="1" applyBorder="1" applyAlignment="1">
      <alignment horizontal="center" vertical="center" wrapText="1"/>
    </xf>
    <xf numFmtId="0" fontId="14" fillId="2" borderId="52" xfId="10" applyFill="1" applyBorder="1" applyAlignment="1">
      <alignment horizontal="center" vertical="center" wrapText="1"/>
    </xf>
    <xf numFmtId="9" fontId="14" fillId="2" borderId="44" xfId="10" applyNumberFormat="1" applyFill="1" applyBorder="1" applyAlignment="1">
      <alignment horizontal="center" vertical="center" wrapText="1"/>
    </xf>
    <xf numFmtId="9" fontId="14" fillId="2" borderId="39" xfId="10" applyNumberFormat="1" applyFill="1" applyBorder="1" applyAlignment="1">
      <alignment horizontal="center" vertical="center" wrapText="1"/>
    </xf>
    <xf numFmtId="9" fontId="14" fillId="2" borderId="27" xfId="10" applyNumberFormat="1" applyFill="1" applyBorder="1" applyAlignment="1">
      <alignment horizontal="center" vertical="center" wrapText="1"/>
    </xf>
    <xf numFmtId="9" fontId="14" fillId="2" borderId="43" xfId="10" applyNumberFormat="1" applyFill="1" applyBorder="1" applyAlignment="1">
      <alignment horizontal="center" vertical="center" wrapText="1"/>
    </xf>
    <xf numFmtId="9" fontId="14" fillId="2" borderId="38" xfId="10" applyNumberFormat="1" applyFill="1" applyBorder="1" applyAlignment="1">
      <alignment horizontal="center" vertical="center" wrapText="1"/>
    </xf>
    <xf numFmtId="9" fontId="14" fillId="2" borderId="28" xfId="10" applyNumberFormat="1" applyFill="1" applyBorder="1" applyAlignment="1">
      <alignment horizontal="center" vertical="center" wrapText="1"/>
    </xf>
    <xf numFmtId="9" fontId="14" fillId="2" borderId="59" xfId="10" applyNumberFormat="1" applyFill="1" applyBorder="1" applyAlignment="1">
      <alignment horizontal="center" vertical="center"/>
    </xf>
    <xf numFmtId="9" fontId="14" fillId="2" borderId="52" xfId="10" applyNumberFormat="1" applyFill="1" applyBorder="1" applyAlignment="1">
      <alignment horizontal="center" vertical="center"/>
    </xf>
    <xf numFmtId="9" fontId="14" fillId="2" borderId="63" xfId="10" applyNumberFormat="1" applyFill="1" applyBorder="1" applyAlignment="1">
      <alignment horizontal="center" vertical="center" wrapText="1"/>
    </xf>
    <xf numFmtId="9" fontId="14" fillId="2" borderId="62" xfId="10" applyNumberFormat="1" applyFill="1" applyBorder="1" applyAlignment="1">
      <alignment horizontal="center" vertical="center" wrapText="1"/>
    </xf>
    <xf numFmtId="0" fontId="14" fillId="2" borderId="46" xfId="10" applyFill="1" applyBorder="1" applyAlignment="1">
      <alignment horizontal="center" vertical="center" wrapText="1"/>
    </xf>
    <xf numFmtId="0" fontId="14" fillId="2" borderId="32" xfId="10" applyFill="1" applyBorder="1" applyAlignment="1">
      <alignment horizontal="center" vertical="center" wrapText="1"/>
    </xf>
    <xf numFmtId="0" fontId="14" fillId="2" borderId="22" xfId="10" applyFill="1" applyBorder="1" applyAlignment="1">
      <alignment horizontal="center" vertical="center" wrapText="1"/>
    </xf>
    <xf numFmtId="9" fontId="14" fillId="2" borderId="61" xfId="10" applyNumberFormat="1" applyFill="1" applyBorder="1" applyAlignment="1">
      <alignment horizontal="center" vertical="center"/>
    </xf>
    <xf numFmtId="9" fontId="14" fillId="2" borderId="54" xfId="10" applyNumberFormat="1" applyFill="1" applyBorder="1" applyAlignment="1">
      <alignment horizontal="center" vertical="center"/>
    </xf>
    <xf numFmtId="0" fontId="45" fillId="2" borderId="11" xfId="12" applyFont="1" applyFill="1" applyBorder="1" applyAlignment="1" applyProtection="1">
      <alignment horizontal="left" vertical="center" indent="1"/>
    </xf>
    <xf numFmtId="0" fontId="42" fillId="2" borderId="0" xfId="12" applyFont="1" applyFill="1" applyBorder="1" applyAlignment="1" applyProtection="1">
      <alignment horizontal="left" vertical="center" indent="1"/>
    </xf>
    <xf numFmtId="0" fontId="42" fillId="2" borderId="85" xfId="12" applyFont="1" applyFill="1" applyBorder="1" applyAlignment="1" applyProtection="1">
      <alignment horizontal="left" vertical="center" indent="1"/>
    </xf>
    <xf numFmtId="185" fontId="14" fillId="2" borderId="13" xfId="10" applyNumberFormat="1" applyFill="1" applyBorder="1" applyAlignment="1">
      <alignment horizontal="center" vertical="center" wrapText="1"/>
    </xf>
    <xf numFmtId="185" fontId="14" fillId="2" borderId="14" xfId="10" applyNumberFormat="1" applyFill="1" applyBorder="1" applyAlignment="1">
      <alignment horizontal="center" vertical="center" wrapText="1"/>
    </xf>
    <xf numFmtId="185" fontId="14" fillId="2" borderId="15" xfId="10" applyNumberFormat="1" applyFill="1" applyBorder="1" applyAlignment="1">
      <alignment horizontal="center" vertical="center" wrapText="1"/>
    </xf>
    <xf numFmtId="0" fontId="14" fillId="2" borderId="66" xfId="10" applyFill="1" applyBorder="1" applyAlignment="1">
      <alignment horizontal="center" vertical="center" wrapText="1"/>
    </xf>
    <xf numFmtId="0" fontId="14" fillId="2" borderId="58" xfId="10" applyFill="1" applyBorder="1" applyAlignment="1">
      <alignment horizontal="center" vertical="center" wrapText="1"/>
    </xf>
    <xf numFmtId="0" fontId="14" fillId="2" borderId="49" xfId="10" applyFill="1" applyBorder="1" applyAlignment="1">
      <alignment horizontal="center" vertical="center" wrapText="1"/>
    </xf>
    <xf numFmtId="0" fontId="14" fillId="2" borderId="48" xfId="10" applyFill="1" applyBorder="1" applyAlignment="1">
      <alignment horizontal="center" vertical="center" wrapText="1"/>
    </xf>
    <xf numFmtId="0" fontId="14" fillId="2" borderId="31" xfId="10" applyFill="1" applyBorder="1" applyAlignment="1">
      <alignment horizontal="center" vertical="center" wrapText="1"/>
    </xf>
    <xf numFmtId="0" fontId="14" fillId="2" borderId="51" xfId="10" applyFill="1" applyBorder="1" applyAlignment="1">
      <alignment horizontal="center" vertical="center" wrapText="1"/>
    </xf>
    <xf numFmtId="0" fontId="14" fillId="2" borderId="65" xfId="10" applyFill="1" applyBorder="1" applyAlignment="1">
      <alignment horizontal="center" vertical="center" wrapText="1"/>
    </xf>
    <xf numFmtId="0" fontId="14" fillId="2" borderId="57" xfId="10" applyFill="1" applyBorder="1" applyAlignment="1">
      <alignment horizontal="center" vertical="center" wrapText="1"/>
    </xf>
    <xf numFmtId="185" fontId="14" fillId="2" borderId="17" xfId="10" applyNumberFormat="1" applyFill="1" applyBorder="1" applyAlignment="1">
      <alignment horizontal="center" vertical="center" wrapText="1"/>
    </xf>
    <xf numFmtId="185" fontId="14" fillId="2" borderId="16" xfId="10" applyNumberFormat="1" applyFill="1" applyBorder="1" applyAlignment="1">
      <alignment horizontal="center" vertical="center" wrapText="1"/>
    </xf>
    <xf numFmtId="0" fontId="14" fillId="2" borderId="50" xfId="10" applyFill="1" applyBorder="1" applyAlignment="1">
      <alignment horizontal="center" vertical="center" wrapText="1"/>
    </xf>
    <xf numFmtId="0" fontId="14" fillId="2" borderId="0" xfId="10" applyFill="1" applyAlignment="1">
      <alignment vertical="top" wrapText="1"/>
    </xf>
    <xf numFmtId="0" fontId="14" fillId="2" borderId="30" xfId="10" applyFill="1" applyBorder="1" applyAlignment="1">
      <alignment horizontal="center" vertical="center"/>
    </xf>
    <xf numFmtId="184" fontId="3" fillId="0" borderId="1" xfId="0" applyNumberFormat="1" applyFont="1" applyBorder="1" applyAlignment="1">
      <alignment horizontal="center" vertical="center"/>
    </xf>
  </cellXfs>
  <cellStyles count="17">
    <cellStyle name="パーセント" xfId="6" builtinId="5"/>
    <cellStyle name="ハイパーリンク" xfId="9" builtinId="8"/>
    <cellStyle name="ハイパーリンク 2" xfId="12" xr:uid="{A4636129-097B-498D-BA17-5DA4358BC762}"/>
    <cellStyle name="桁区切り" xfId="2" builtinId="6"/>
    <cellStyle name="桁区切り 2" xfId="8" xr:uid="{CEFDEF59-0943-4ED3-B6AB-18A36CE2BD40}"/>
    <cellStyle name="桁区切り 2 2" xfId="14" xr:uid="{3677F6B8-BB51-4FDA-822C-872DD09AA13E}"/>
    <cellStyle name="桁区切り 3" xfId="11" xr:uid="{027BA5D3-1C33-4784-B332-2E18060801F1}"/>
    <cellStyle name="桁区切り 6" xfId="5" xr:uid="{E1FE6FDE-1D3B-4260-84B1-5D4A99A49327}"/>
    <cellStyle name="標準" xfId="0" builtinId="0"/>
    <cellStyle name="標準 2" xfId="1" xr:uid="{00000000-0005-0000-0000-000001000000}"/>
    <cellStyle name="標準 2 2" xfId="4" xr:uid="{D8FCC98F-962F-4F0D-83DD-A799718475C3}"/>
    <cellStyle name="標準 2 3" xfId="7" xr:uid="{D491230A-7DB0-4DB1-9366-5B5982B251F1}"/>
    <cellStyle name="標準 3" xfId="10" xr:uid="{3C291C11-C7DF-4ACE-AED4-B22318562B40}"/>
    <cellStyle name="標準 4" xfId="13" xr:uid="{91DF1A7E-BEFB-4FB0-9226-CABC4131328D}"/>
    <cellStyle name="標準 52" xfId="3" xr:uid="{F8B10FA6-89C4-4D95-AA94-85B7798B4E8D}"/>
    <cellStyle name="標準 52 2" xfId="16" xr:uid="{68F70F0F-3640-4C76-8D5E-BD5EFC90B69C}"/>
    <cellStyle name="標準_主要機器" xfId="15" xr:uid="{9A2A4BDB-D494-4DB0-BA41-18378E44DEE4}"/>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customXml" Target="../customXml/item3.xml"/><Relationship Id="rId10" Type="http://schemas.openxmlformats.org/officeDocument/2006/relationships/externalLink" Target="externalLinks/externalLink3.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rfsvc22\Div6\&#65297;&#24180;&#26410;&#28288;&#12398;&#25991;&#26360;&#12501;&#12457;&#12523;&#12480;\&#32025;&#12497;&#12539;&#12503;&#12521;&#12473;&#12481;&#12483;&#12463;&#12539;&#12468;&#12512;&#35069;&#21697;&#65319;\&#32025;&#12539;&#12503;&#12521;&#12539;&#12468;&#12512;&#20379;&#29992;\&#20844;&#34920;&#38306;&#36899;\&#26376;&#22577;&#20844;&#34920;&#32080;&#26524;&#34920;\&#65297;&#65300;&#24180;&#65305;&#26376;&#20998;\&#27010;&#27841;&#12539;&#25351;&#25968;\&#36895;&#22577;&#34920;&#3202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gio.nies.go.jp/aboutghg/data/2006/2001&#24180;&#24230;&#29256;/CRF199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wrd2202\jngi2003\Documents%20and%20Settings\&#30456;&#27810;&#26234;&#20043;\My%20Documents\Inventory\JNGI_2002\Jngi2002(&#29694;&#22312;&#20316;&#26989;0719&#30456;&#27810;&#12373;&#12435;&#12408;)\category-2\HFCs-PFCs-SF6\Actual%20Emissions\HFC_CRF20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gio.nies.go.jp/aboutghg/data/2006/2001&#24180;&#24230;&#29256;/Summary1-200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rfsvc22\Div6\&#65297;&#24180;&#26410;&#28288;&#12398;&#25991;&#26360;&#12501;&#12457;&#12523;&#12480;\&#32025;&#12497;&#12539;&#12503;&#12521;&#12473;&#12481;&#12483;&#12463;&#12539;&#12468;&#12512;&#35069;&#21697;&#65319;\&#32025;&#12539;&#12503;&#12521;&#12539;&#12468;&#12512;&#20379;&#29992;\&#20844;&#34920;&#38306;&#36899;\&#26376;&#22577;&#20844;&#34920;&#32080;&#26524;&#34920;\&#65297;&#65300;&#24180;&#65305;&#26376;&#20998;\&#27010;&#27841;&#12539;&#25351;&#25968;\sinsedai\1toukei\Iip\macro&#32080;&#26524;\GA01001_1.xls"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C:\Users\fukuda\Desktop\CO2&#21066;&#28187;&#21177;&#26524;&#35336;&#31639;&#26360;&#65404;&#65392;&#65412;&#30000;&#20013;&#28040;&#30707;&#28784;&#20363;.xlsx" TargetMode="External"/><Relationship Id="rId1" Type="http://schemas.openxmlformats.org/officeDocument/2006/relationships/externalLinkPath" Target="/sites/jigyo_shien/Shared%20Documents/01&#38291;&#25509;&#35036;&#21161;/&#9632;R%20&#65301;&#8810;&#65299;&#8811;&#12496;&#12522;&#12517;&#12540;&#12481;&#12455;&#12540;&#12531;&#65288;&#20196;&#21644;&#65300;&#24180;&#24230;&#35036;&#27491;&#65289;/&#29872;&#22659;&#30465;&#25171;&#21512;&#12379;/&#9734;CO2&#12501;&#12457;&#12540;&#12510;&#12483;&#12488;/CO2&#21066;&#28187;&#21177;&#26524;&#35336;&#31639;&#26360;&#65404;&#65392;&#65412;&#30000;&#20013;&#28040;&#30707;&#28784;&#20363;.xlsx"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file:///C:\Users\fukuda\Desktop\CO2&#21066;&#28187;&#21177;&#26524;&#35336;&#31639;&#26360;&#65404;&#65392;&#65412;&#30000;&#20013;&#28040;&#30707;&#28784;&#20363;.xlsx" TargetMode="External"/><Relationship Id="rId1" Type="http://schemas.openxmlformats.org/officeDocument/2006/relationships/externalLinkPath" Target="/sites/jigyo_shien/Shared%20Documents/01&#38291;&#25509;&#35036;&#21161;/&#9632;R%20&#65301;&#8810;&#65299;&#8811;&#12496;&#12522;&#12517;&#12540;&#12481;&#12455;&#12540;&#12531;&#65288;&#20196;&#21644;&#65300;&#24180;&#24230;&#35036;&#27491;&#65289;/&#29872;&#22659;&#30465;&#25171;&#21512;&#12379;/CO2&#21066;&#28187;&#21177;&#26524;&#35336;&#31639;&#26360;&#65404;&#65392;&#65412;&#30000;&#20013;&#28040;&#30707;&#28784;&#20363;.xlsx" TargetMode="External"/></Relationships>
</file>

<file path=xl/externalLinks/_rels/externalLink8.xml.rels><?xml version="1.0" encoding="UTF-8" standalone="yes"?>
<Relationships xmlns="http://schemas.openxmlformats.org/package/2006/relationships"><Relationship Id="rId2" Type="http://schemas.openxmlformats.org/officeDocument/2006/relationships/externalLinkPath" Target="https://3rjwrf.sharepoint.com/sites/jigyo_shien/Shared%20Documents/01&#38291;&#25509;&#35036;&#21161;/&#9632;R%20&#65301;&#8810;&#65299;&#8811;&#12496;&#12522;&#12517;&#12540;&#12481;&#12455;&#12540;&#12531;&#65288;&#20196;&#21644;&#65300;&#24180;&#24230;&#35036;&#27491;&#65289;/&#29872;&#22659;&#30465;&#25171;&#21512;&#12379;/&#9734;CO2&#12501;&#12457;&#12540;&#12510;&#12483;&#12488;/&#9312;&#12503;&#12521;CO2&#21066;&#28187;&#37327;&#21450;&#12403;&#36027;&#29992;&#23550;&#21177;&#26524;&#12289;&#31639;&#20986;&#12471;&#12540;&#12488;%20(version%204.01).xlsx" TargetMode="External"/><Relationship Id="rId1" Type="http://schemas.openxmlformats.org/officeDocument/2006/relationships/externalLinkPath" Target="/sites/jigyo_shien/Shared%20Documents/01&#38291;&#25509;&#35036;&#21161;/&#9632;R%20&#65301;&#8810;&#65299;&#8811;&#12496;&#12522;&#12517;&#12540;&#12481;&#12455;&#12540;&#12531;&#65288;&#20196;&#21644;&#65300;&#24180;&#24230;&#35036;&#27491;&#65289;/&#29872;&#22659;&#30465;&#25171;&#21512;&#12379;/&#9734;CO2&#12501;&#12457;&#12540;&#12510;&#12483;&#12488;/&#9312;&#12503;&#12521;CO2&#21066;&#28187;&#37327;&#21450;&#12403;&#36027;&#29992;&#23550;&#21177;&#26524;&#12289;&#31639;&#20986;&#12471;&#12540;&#12488;%20(version%204.01).xlsx" TargetMode="External"/></Relationships>
</file>

<file path=xl/externalLinks/_rels/externalLink9.xml.rels><?xml version="1.0" encoding="UTF-8" standalone="yes"?>
<Relationships xmlns="http://schemas.openxmlformats.org/package/2006/relationships"><Relationship Id="rId2" Type="http://schemas.openxmlformats.org/officeDocument/2006/relationships/externalLinkPath" Target="file:///C:\Users\fukuda\Desktop\&#9734;CO2&#12501;&#12457;&#12540;&#12510;&#12483;&#12488;\CO2&#12501;&#12457;&#12540;&#12510;&#12483;&#12488;&#65288;&#35069;&#21697;&#12503;&#12521;&#29992;&#65289;.xlsx" TargetMode="External"/><Relationship Id="rId1" Type="http://schemas.openxmlformats.org/officeDocument/2006/relationships/externalLinkPath" Target="/sites/jigyo_shien/Shared%20Documents/01&#38291;&#25509;&#35036;&#21161;/&#9632;R%20&#65301;&#8810;&#65299;&#8811;&#12496;&#12522;&#12517;&#12540;&#12481;&#12455;&#12540;&#12531;&#65288;&#20196;&#21644;&#65300;&#24180;&#24230;&#35036;&#27491;&#65289;/&#29872;&#22659;&#30465;&#25171;&#21512;&#12379;/&#9734;CO2&#12501;&#12457;&#12540;&#12510;&#12483;&#12488;/&#9734;CO2&#12501;&#12457;&#12540;&#12510;&#12483;&#12488;/CO2&#12501;&#12457;&#12540;&#12510;&#12483;&#12488;&#65288;&#35069;&#21697;&#12503;&#12521;&#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鉄鋼業データ"/>
      <sheetName val="表紙"/>
      <sheetName val="裏表紙"/>
    </sheetNames>
    <sheetDataSet>
      <sheetData sheetId="0" refreshError="1">
        <row r="2">
          <cell r="G2" t="str">
            <v xml:space="preserve"> </v>
          </cell>
        </row>
        <row r="3">
          <cell r="G3" t="str">
            <v>　</v>
          </cell>
        </row>
        <row r="4">
          <cell r="B4">
            <v>7</v>
          </cell>
          <cell r="C4">
            <v>89.3</v>
          </cell>
          <cell r="D4">
            <v>91</v>
          </cell>
          <cell r="E4">
            <v>88.4</v>
          </cell>
          <cell r="G4" t="str">
            <v>経済産業省</v>
          </cell>
        </row>
        <row r="5">
          <cell r="B5">
            <v>8</v>
          </cell>
          <cell r="C5">
            <v>92.5</v>
          </cell>
          <cell r="D5">
            <v>92.9</v>
          </cell>
          <cell r="E5">
            <v>88.3</v>
          </cell>
          <cell r="G5" t="str">
            <v>鉱工業動態統計室</v>
          </cell>
        </row>
        <row r="6">
          <cell r="B6">
            <v>9</v>
          </cell>
          <cell r="C6">
            <v>92.1</v>
          </cell>
          <cell r="D6">
            <v>93.6</v>
          </cell>
          <cell r="E6">
            <v>87.6</v>
          </cell>
        </row>
        <row r="7">
          <cell r="B7">
            <v>10</v>
          </cell>
          <cell r="C7">
            <v>92.3</v>
          </cell>
          <cell r="D7">
            <v>93</v>
          </cell>
          <cell r="E7">
            <v>88.3</v>
          </cell>
          <cell r="G7" t="str">
            <v>鉄鋼統計速報</v>
          </cell>
        </row>
        <row r="8">
          <cell r="B8">
            <v>11</v>
          </cell>
          <cell r="C8">
            <v>93.3</v>
          </cell>
          <cell r="D8">
            <v>95.2</v>
          </cell>
          <cell r="E8">
            <v>87.6</v>
          </cell>
          <cell r="G8" t="str">
            <v>平成１３年７月分</v>
          </cell>
        </row>
        <row r="9">
          <cell r="B9">
            <v>12</v>
          </cell>
          <cell r="C9">
            <v>94</v>
          </cell>
          <cell r="D9">
            <v>94.3</v>
          </cell>
          <cell r="E9">
            <v>88.7</v>
          </cell>
          <cell r="G9" t="str">
            <v xml:space="preserve"> </v>
          </cell>
        </row>
        <row r="10">
          <cell r="B10">
            <v>1</v>
          </cell>
          <cell r="C10">
            <v>94.7</v>
          </cell>
          <cell r="D10">
            <v>95.6</v>
          </cell>
          <cell r="E10">
            <v>89.7</v>
          </cell>
          <cell r="G10" t="str">
            <v>　７月の鉄鋼業の生産動向を季節調整済指数でみると、生産は前月比▲１．２％の低</v>
          </cell>
        </row>
        <row r="11">
          <cell r="B11">
            <v>2</v>
          </cell>
          <cell r="C11">
            <v>93.3</v>
          </cell>
          <cell r="D11">
            <v>95.6</v>
          </cell>
          <cell r="E11">
            <v>89.9</v>
          </cell>
          <cell r="G11" t="str">
            <v>下（前年同月比［原指数による］では▲４．５％の低下）、出荷は同▲０．５％の低</v>
          </cell>
        </row>
        <row r="12">
          <cell r="B12">
            <v>3</v>
          </cell>
          <cell r="C12">
            <v>96.2</v>
          </cell>
          <cell r="D12">
            <v>96.8</v>
          </cell>
          <cell r="E12">
            <v>90</v>
          </cell>
          <cell r="G12" t="str">
            <v>　下（同▲２．５％の低下）、在庫は同１．７％の上昇（同８．０％の上昇）となった。</v>
          </cell>
        </row>
        <row r="13">
          <cell r="B13">
            <v>4</v>
          </cell>
          <cell r="C13">
            <v>98</v>
          </cell>
          <cell r="D13">
            <v>98.7</v>
          </cell>
          <cell r="E13">
            <v>91.6</v>
          </cell>
          <cell r="G13" t="str">
            <v>　</v>
          </cell>
        </row>
        <row r="14">
          <cell r="B14">
            <v>5</v>
          </cell>
          <cell r="C14">
            <v>99.4</v>
          </cell>
          <cell r="D14">
            <v>98.9</v>
          </cell>
          <cell r="E14">
            <v>93.1</v>
          </cell>
        </row>
        <row r="15">
          <cell r="B15">
            <v>6</v>
          </cell>
          <cell r="C15">
            <v>99.8</v>
          </cell>
          <cell r="D15">
            <v>98.9</v>
          </cell>
          <cell r="E15">
            <v>94</v>
          </cell>
          <cell r="G15" t="str">
            <v>問い合わせ先</v>
          </cell>
        </row>
        <row r="16">
          <cell r="B16">
            <v>7</v>
          </cell>
          <cell r="C16">
            <v>99.9</v>
          </cell>
          <cell r="D16">
            <v>100.2</v>
          </cell>
          <cell r="E16">
            <v>95.3</v>
          </cell>
          <cell r="G16" t="str">
            <v>東京都千代田区霞が関１－３－１</v>
          </cell>
        </row>
        <row r="17">
          <cell r="B17">
            <v>8</v>
          </cell>
          <cell r="C17">
            <v>100.8</v>
          </cell>
          <cell r="D17">
            <v>102.3</v>
          </cell>
          <cell r="E17">
            <v>94.9</v>
          </cell>
          <cell r="G17" t="str">
            <v>経済産業省　経済産業政策局　調査統計部　鉱工業動態統計室</v>
          </cell>
        </row>
        <row r="18">
          <cell r="B18">
            <v>9</v>
          </cell>
          <cell r="C18">
            <v>99.9</v>
          </cell>
          <cell r="D18">
            <v>100</v>
          </cell>
          <cell r="E18">
            <v>95.3</v>
          </cell>
          <cell r="G18" t="str">
            <v>ＴＥＬ　０３－３５０１－１５１１（内線２８６６）</v>
          </cell>
        </row>
        <row r="19">
          <cell r="B19">
            <v>10</v>
          </cell>
          <cell r="C19">
            <v>99</v>
          </cell>
          <cell r="D19">
            <v>98.9</v>
          </cell>
          <cell r="E19">
            <v>96.4</v>
          </cell>
          <cell r="G19" t="str">
            <v>来月の公表日は、９月２８日午前８時５０分の予定です。</v>
          </cell>
        </row>
        <row r="20">
          <cell r="B20">
            <v>11</v>
          </cell>
          <cell r="C20">
            <v>99.5</v>
          </cell>
          <cell r="D20">
            <v>100.4</v>
          </cell>
          <cell r="E20">
            <v>96.4</v>
          </cell>
        </row>
        <row r="21">
          <cell r="B21">
            <v>12</v>
          </cell>
          <cell r="C21">
            <v>100.9</v>
          </cell>
          <cell r="D21">
            <v>101</v>
          </cell>
          <cell r="E21">
            <v>96.7</v>
          </cell>
        </row>
        <row r="22">
          <cell r="B22">
            <v>1</v>
          </cell>
          <cell r="C22">
            <v>98.7</v>
          </cell>
          <cell r="D22">
            <v>98.2</v>
          </cell>
          <cell r="E22">
            <v>99.1</v>
          </cell>
        </row>
        <row r="23">
          <cell r="B23">
            <v>2</v>
          </cell>
          <cell r="C23">
            <v>96.7</v>
          </cell>
          <cell r="D23">
            <v>100.3</v>
          </cell>
          <cell r="E23">
            <v>98</v>
          </cell>
        </row>
        <row r="24">
          <cell r="B24">
            <v>3</v>
          </cell>
          <cell r="C24">
            <v>99.1</v>
          </cell>
          <cell r="D24">
            <v>101.7</v>
          </cell>
          <cell r="E24">
            <v>95.9</v>
          </cell>
        </row>
        <row r="25">
          <cell r="B25">
            <v>4</v>
          </cell>
          <cell r="C25">
            <v>96.6</v>
          </cell>
          <cell r="D25">
            <v>95.8</v>
          </cell>
          <cell r="E25">
            <v>100</v>
          </cell>
        </row>
        <row r="26">
          <cell r="B26">
            <v>5</v>
          </cell>
          <cell r="C26">
            <v>95.3</v>
          </cell>
          <cell r="D26">
            <v>97.1</v>
          </cell>
          <cell r="E26">
            <v>99.9</v>
          </cell>
        </row>
        <row r="27">
          <cell r="B27">
            <v>6</v>
          </cell>
          <cell r="C27">
            <v>96.1</v>
          </cell>
          <cell r="D27">
            <v>97.3</v>
          </cell>
          <cell r="E27">
            <v>101.2</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Table1s1"/>
      <sheetName val="Table1s2"/>
      <sheetName val="Table1.A(a)s1"/>
      <sheetName val="Table1.A(a)s2"/>
      <sheetName val="Table1.A(a)s3"/>
      <sheetName val="Table1.A(a)s4"/>
      <sheetName val="Table1.A(b)"/>
      <sheetName val="Table1.A(c)"/>
      <sheetName val="Table1.A(d)"/>
      <sheetName val="Table1.B.1"/>
      <sheetName val="Table1.B.2"/>
      <sheetName val="Table1.C"/>
      <sheetName val="Table2(I)s1"/>
      <sheetName val="Table2(I)s2"/>
      <sheetName val="Table2(I).A-Gs1"/>
      <sheetName val="Table2(I).A-Gs2"/>
      <sheetName val="Table2(II)s1"/>
      <sheetName val="Table2(II)s2"/>
      <sheetName val="Table2(II).C,E"/>
      <sheetName val="Table2(II).Fs1"/>
      <sheetName val="Table2(II).Fs2"/>
      <sheetName val="Table3"/>
      <sheetName val="Table3.A-D"/>
      <sheetName val="Table4s1"/>
      <sheetName val="Table4s2"/>
      <sheetName val="Table4.A"/>
      <sheetName val="Table4.B(a)"/>
      <sheetName val="Table4.B(b)"/>
      <sheetName val="Table4.C"/>
      <sheetName val="Table4.D"/>
      <sheetName val="Table4.E"/>
      <sheetName val="Table4.F"/>
      <sheetName val="Table5"/>
      <sheetName val="Table5.A"/>
      <sheetName val="Table5.B"/>
      <sheetName val="Table5.C"/>
      <sheetName val="Table5.D"/>
      <sheetName val="Table6"/>
      <sheetName val="Table6.A,C"/>
      <sheetName val="Table6.B"/>
      <sheetName val="Summary1.As1"/>
      <sheetName val="Summary1.As2"/>
      <sheetName val="Summary1.As3"/>
      <sheetName val="Summary1.B"/>
      <sheetName val="Summary2"/>
      <sheetName val="Summary3s1"/>
      <sheetName val="Summary3s2"/>
      <sheetName val="Table7s1"/>
      <sheetName val="Table7s2"/>
      <sheetName val="Table7s3"/>
      <sheetName val="Table8(a)s1"/>
      <sheetName val="Table8(a)s2"/>
      <sheetName val="Table8(b)"/>
      <sheetName val="Table9s1"/>
      <sheetName val="Table9s2"/>
      <sheetName val="Table10s1"/>
      <sheetName val="Table10s2"/>
      <sheetName val="Table10s3"/>
      <sheetName val="Table10s4"/>
      <sheetName val="Table10s5"/>
      <sheetName val="Table11"/>
      <sheetName val="Help"/>
    </sheetNames>
    <sheetDataSet>
      <sheetData sheetId="0" refreshError="1">
        <row r="4">
          <cell r="C4" t="str">
            <v>Japan</v>
          </cell>
        </row>
        <row r="6">
          <cell r="C6">
            <v>1990</v>
          </cell>
        </row>
        <row r="30">
          <cell r="C30">
            <v>2002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Table1s1"/>
      <sheetName val="Table1s2"/>
      <sheetName val="Table1.A(a)s1"/>
      <sheetName val="Table1.A(a)s2"/>
      <sheetName val="Table1.A(a)s3"/>
      <sheetName val="Table1.A(a)s4"/>
      <sheetName val="Table1.A(b)"/>
      <sheetName val="Table1.A(c)"/>
      <sheetName val="Table1.A(d)"/>
      <sheetName val="Table1.B.1"/>
      <sheetName val="Table1.B.2"/>
      <sheetName val="Table1.C"/>
      <sheetName val="Table2(I)s1"/>
      <sheetName val="Table2(I)s2"/>
      <sheetName val="Table2(I).A-Gs1"/>
      <sheetName val="Table2(I).A-Gs2"/>
      <sheetName val="Table2(II)s1"/>
      <sheetName val="Table2(II)s2"/>
      <sheetName val="Table2(II).C,E"/>
      <sheetName val="Table2(II).Fs1"/>
      <sheetName val="Table2(II).Fs2"/>
      <sheetName val="Table3"/>
      <sheetName val="Table3.A-D"/>
      <sheetName val="Table4s1"/>
      <sheetName val="Table4s2"/>
      <sheetName val="Table4.A"/>
      <sheetName val="Table4.B(a)"/>
      <sheetName val="Table4.B(b)"/>
      <sheetName val="Table4.C"/>
      <sheetName val="Table4.D"/>
      <sheetName val="Table4.E"/>
      <sheetName val="Table4.F"/>
      <sheetName val="Table5"/>
      <sheetName val="Table5.A"/>
      <sheetName val="Table5.B"/>
      <sheetName val="Table5.C"/>
      <sheetName val="Table5.D"/>
      <sheetName val="Table6"/>
      <sheetName val="Table6.A,C"/>
      <sheetName val="Table6.B"/>
      <sheetName val="Summary1.As1"/>
      <sheetName val="Summary1.As2"/>
      <sheetName val="Summary1.As3"/>
      <sheetName val="Summary1.B"/>
      <sheetName val="Summary2"/>
      <sheetName val="Summary3s1"/>
      <sheetName val="Summary3s2"/>
      <sheetName val="Table7s1"/>
      <sheetName val="Table7s2"/>
      <sheetName val="Table7s3"/>
      <sheetName val="Table8(a)s1"/>
      <sheetName val="Table8(a)s2"/>
      <sheetName val="Table8(b)"/>
      <sheetName val="Table9s1"/>
      <sheetName val="Table9s2"/>
      <sheetName val="Table10s1"/>
      <sheetName val="Table10s2"/>
      <sheetName val="Table10s3"/>
      <sheetName val="Table10s4"/>
      <sheetName val="Table10s5"/>
      <sheetName val="Table11"/>
      <sheetName val="Help"/>
    </sheetNames>
    <sheetDataSet>
      <sheetData sheetId="0" refreshError="1">
        <row r="3">
          <cell r="M3" t="str">
            <v>C2F6</v>
          </cell>
        </row>
        <row r="4">
          <cell r="M4" t="str">
            <v>C3F8</v>
          </cell>
        </row>
        <row r="5">
          <cell r="M5" t="str">
            <v>C4F10</v>
          </cell>
        </row>
        <row r="6">
          <cell r="M6" t="str">
            <v>C5F12</v>
          </cell>
        </row>
        <row r="7">
          <cell r="M7" t="str">
            <v>C6F14</v>
          </cell>
        </row>
        <row r="8">
          <cell r="M8" t="str">
            <v>c-C4F8</v>
          </cell>
        </row>
        <row r="9">
          <cell r="M9" t="str">
            <v>CF4</v>
          </cell>
        </row>
        <row r="10">
          <cell r="M10" t="str">
            <v>HFC-125</v>
          </cell>
        </row>
        <row r="11">
          <cell r="M11" t="str">
            <v>HFC-134</v>
          </cell>
        </row>
        <row r="12">
          <cell r="M12" t="str">
            <v>HFC-134a</v>
          </cell>
        </row>
        <row r="13">
          <cell r="M13" t="str">
            <v>HFC-143</v>
          </cell>
        </row>
        <row r="14">
          <cell r="M14" t="str">
            <v>HFC-143a</v>
          </cell>
        </row>
        <row r="15">
          <cell r="M15" t="str">
            <v>HFC-152a</v>
          </cell>
        </row>
        <row r="16">
          <cell r="M16" t="str">
            <v>HFC-227ea</v>
          </cell>
        </row>
        <row r="17">
          <cell r="M17" t="str">
            <v>HFC-23</v>
          </cell>
        </row>
        <row r="18">
          <cell r="M18" t="str">
            <v>HFC-236fa</v>
          </cell>
        </row>
        <row r="19">
          <cell r="M19" t="str">
            <v>HFC-245ca</v>
          </cell>
        </row>
        <row r="20">
          <cell r="M20" t="str">
            <v>HFC-32</v>
          </cell>
        </row>
        <row r="21">
          <cell r="M21" t="str">
            <v>HFC-41</v>
          </cell>
        </row>
        <row r="22">
          <cell r="M22" t="str">
            <v>HFC-43-10 mee</v>
          </cell>
        </row>
        <row r="23">
          <cell r="M23" t="str">
            <v>SF6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B1A_1990"/>
      <sheetName val="SB1A_1991"/>
      <sheetName val="SB1A_1992"/>
      <sheetName val="SB1A_1993"/>
      <sheetName val="SB1A_1994"/>
      <sheetName val="SB1A_1995"/>
      <sheetName val="SB1A_1996"/>
      <sheetName val="SB1A_1997"/>
      <sheetName val="SB1A_1998"/>
      <sheetName val="SB1A_1999"/>
      <sheetName val="SB1A_2000"/>
      <sheetName val="SB1A_2001"/>
      <sheetName val="F1990"/>
      <sheetName val="F1991"/>
      <sheetName val="F1992"/>
      <sheetName val="F1993"/>
      <sheetName val="F1994"/>
      <sheetName val="F1995"/>
      <sheetName val="F1996"/>
      <sheetName val="F1997"/>
      <sheetName val="F1998"/>
      <sheetName val="F1999"/>
      <sheetName val="F2000"/>
      <sheetName val="F2001"/>
      <sheetName val="S2_1990"/>
      <sheetName val="S2_1991"/>
      <sheetName val="S2_1992"/>
      <sheetName val="S2_1993"/>
      <sheetName val="S2_1994"/>
      <sheetName val="S2_1995"/>
      <sheetName val="S2_1996"/>
      <sheetName val="S2_1997"/>
      <sheetName val="S2_1998"/>
      <sheetName val="S2_1999"/>
      <sheetName val="S2_2000"/>
      <sheetName val="S2_2001"/>
      <sheetName val="Input"/>
      <sheetName val="Total_J"/>
      <sheetName val="Total_E"/>
      <sheetName val="CO2-capita_J"/>
      <sheetName val="CO2-capita_E"/>
      <sheetName val="CO2-GDP_J"/>
      <sheetName val="CO2-GDP_E"/>
      <sheetName val="CO2-Sector_J"/>
      <sheetName val="CO2-Sector_E"/>
      <sheetName val="CO2-Source_J"/>
      <sheetName val="CO2-Source_E"/>
      <sheetName val="Allocated_CO2-Sector_J"/>
      <sheetName val="AllocatedCO2-Sector_E"/>
      <sheetName val="CO2-Share-1990_J"/>
      <sheetName val="CO2-Share-1990_E"/>
      <sheetName val="CO2-Share-2000_J"/>
      <sheetName val="CO2-Share-2000_E"/>
      <sheetName val="CO2_LUCF_J"/>
      <sheetName val="CO2_LUCF_E"/>
      <sheetName val="CH4_J"/>
      <sheetName val="CH4_E"/>
      <sheetName val="N2O_J"/>
      <sheetName val="N2O_E"/>
      <sheetName val="HFC_J"/>
      <sheetName val="HFC_E"/>
      <sheetName val="PFC_J"/>
      <sheetName val="PFC_E"/>
      <sheetName val="SF6_J"/>
      <sheetName val="SF6_E"/>
    </sheetNames>
    <sheetDataSet>
      <sheetData sheetId="0" refreshError="1">
        <row r="15">
          <cell r="B15" t="str">
            <v>b.  Petroleum Refining</v>
          </cell>
          <cell r="I15">
            <v>14321.946527989665</v>
          </cell>
          <cell r="J15">
            <v>-0.12149199999999999</v>
          </cell>
        </row>
        <row r="16">
          <cell r="B16" t="str">
            <v>c.  Manufacture of Solid Fuels and Other Energy Industries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非鉄金属鉱業"/>
      <sheetName val="基準年"/>
      <sheetName val="ﾏｽﾀ総季月3"/>
      <sheetName val="ﾏｽﾀ総季月2"/>
      <sheetName val="ﾏｽﾀ総季月1"/>
      <sheetName val="品目名表示"/>
      <sheetName val="Sheet1"/>
    </sheetNames>
    <sheetDataSet>
      <sheetData sheetId="0"/>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2削減量"/>
      <sheetName val="計算部 (2)"/>
      <sheetName val="計算部"/>
      <sheetName val="機器一覧表 "/>
      <sheetName val="補正"/>
      <sheetName val="原単位"/>
      <sheetName val="入出力データ"/>
      <sheetName val="作業用シート"/>
    </sheetNames>
    <sheetDataSet>
      <sheetData sheetId="0">
        <row r="16">
          <cell r="C16">
            <v>1</v>
          </cell>
        </row>
      </sheetData>
      <sheetData sheetId="1"/>
      <sheetData sheetId="2"/>
      <sheetData sheetId="3"/>
      <sheetData sheetId="4"/>
      <sheetData sheetId="5">
        <row r="3">
          <cell r="B3" t="str">
            <v>①LDPE：低密度ポリエチレン</v>
          </cell>
          <cell r="C3">
            <v>2.11</v>
          </cell>
          <cell r="D3">
            <v>3.14</v>
          </cell>
          <cell r="E3">
            <v>-1.1599999999999999</v>
          </cell>
        </row>
        <row r="4">
          <cell r="B4" t="str">
            <v>②HDPE：高密度ポリエチレン</v>
          </cell>
          <cell r="C4">
            <v>2.09</v>
          </cell>
          <cell r="D4">
            <v>3.14</v>
          </cell>
          <cell r="E4">
            <v>-1.1599999999999999</v>
          </cell>
        </row>
        <row r="5">
          <cell r="B5" t="str">
            <v>③PP：ポリプロプレン</v>
          </cell>
          <cell r="C5">
            <v>2.06</v>
          </cell>
          <cell r="D5">
            <v>3.14</v>
          </cell>
          <cell r="E5">
            <v>-1.1100000000000001</v>
          </cell>
        </row>
        <row r="6">
          <cell r="B6" t="str">
            <v>④PS：ポリスチレン</v>
          </cell>
          <cell r="C6">
            <v>3.07</v>
          </cell>
          <cell r="D6">
            <v>3.39</v>
          </cell>
          <cell r="E6">
            <v>-1.01</v>
          </cell>
        </row>
        <row r="7">
          <cell r="B7" t="str">
            <v>⑤EPS：発泡ポリスチレン</v>
          </cell>
          <cell r="C7">
            <v>4.43</v>
          </cell>
          <cell r="D7">
            <v>3.39</v>
          </cell>
          <cell r="E7">
            <v>-1.01</v>
          </cell>
        </row>
        <row r="8">
          <cell r="B8" t="str">
            <v>⑥PVC：塩化ビニル</v>
          </cell>
          <cell r="C8">
            <v>3.55</v>
          </cell>
          <cell r="D8">
            <v>1.41</v>
          </cell>
          <cell r="E8">
            <v>-0.61</v>
          </cell>
        </row>
        <row r="9">
          <cell r="B9" t="str">
            <v>⑦PET：ポリエチレンテレフタレート</v>
          </cell>
          <cell r="C9">
            <v>2.97</v>
          </cell>
          <cell r="D9">
            <v>2.29</v>
          </cell>
          <cell r="E9">
            <v>-0.57999999999999996</v>
          </cell>
        </row>
        <row r="10">
          <cell r="B10" t="str">
            <v>⑧PA6：ナイロン</v>
          </cell>
          <cell r="C10">
            <v>4.7699999999999996</v>
          </cell>
          <cell r="D10">
            <v>2.02</v>
          </cell>
          <cell r="E10">
            <v>-0.81</v>
          </cell>
        </row>
        <row r="11">
          <cell r="B11" t="str">
            <v>⑨PA66：ナイロン</v>
          </cell>
          <cell r="C11">
            <v>16.399999999999999</v>
          </cell>
          <cell r="D11">
            <v>2.34</v>
          </cell>
          <cell r="E11">
            <v>-0.81</v>
          </cell>
        </row>
        <row r="12">
          <cell r="B12" t="str">
            <v>⑩ABS樹脂</v>
          </cell>
          <cell r="C12">
            <v>3.29</v>
          </cell>
          <cell r="D12">
            <v>2.77</v>
          </cell>
          <cell r="E12">
            <v>-0.95</v>
          </cell>
        </row>
        <row r="13">
          <cell r="B13" t="str">
            <v>⑪PC：ﾎﾟﾘｶｰﾎﾞﾈｰト</v>
          </cell>
          <cell r="C13">
            <v>8.82</v>
          </cell>
          <cell r="D13">
            <v>3.13</v>
          </cell>
          <cell r="E13">
            <v>-0.73</v>
          </cell>
        </row>
        <row r="14">
          <cell r="B14" t="str">
            <v>⑫その他</v>
          </cell>
          <cell r="C14">
            <v>2.06</v>
          </cell>
          <cell r="D14">
            <v>3.14</v>
          </cell>
          <cell r="E14">
            <v>-0.89</v>
          </cell>
        </row>
        <row r="15">
          <cell r="B15" t="str">
            <v>⑬ナフサ</v>
          </cell>
          <cell r="C15">
            <v>0.34300000000000003</v>
          </cell>
          <cell r="D15">
            <v>3.14</v>
          </cell>
          <cell r="E15">
            <v>-0.89</v>
          </cell>
        </row>
        <row r="16">
          <cell r="B16" t="str">
            <v>⑭再生PETフレーク</v>
          </cell>
          <cell r="C16">
            <v>0.40200000000000002</v>
          </cell>
          <cell r="D16">
            <v>2.29</v>
          </cell>
          <cell r="E16">
            <v>-0.57999999999999996</v>
          </cell>
        </row>
        <row r="17">
          <cell r="B17" t="str">
            <v>⑮ベール状の使用済PETボトル</v>
          </cell>
          <cell r="C17">
            <v>0.05</v>
          </cell>
          <cell r="D17">
            <v>2.29</v>
          </cell>
          <cell r="E17">
            <v>-0.57999999999999996</v>
          </cell>
        </row>
        <row r="18">
          <cell r="B18" t="str">
            <v>⑯再生プラスチックペレット</v>
          </cell>
          <cell r="C18">
            <v>0.36399999999999999</v>
          </cell>
          <cell r="D18">
            <v>3.14</v>
          </cell>
          <cell r="E18">
            <v>-0.89</v>
          </cell>
        </row>
        <row r="19">
          <cell r="B19"/>
          <cell r="C19"/>
          <cell r="D19"/>
          <cell r="E19"/>
        </row>
      </sheetData>
      <sheetData sheetId="6">
        <row r="2">
          <cell r="B2" t="str">
            <v>①トラック輸送サービス, 4トン車, 積載率50%</v>
          </cell>
        </row>
      </sheetData>
      <sheetData sheetId="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2削減量"/>
      <sheetName val="計算部 (2)"/>
      <sheetName val="計算部"/>
      <sheetName val="機器一覧表 "/>
      <sheetName val="補正"/>
      <sheetName val="原単位"/>
      <sheetName val="入出力データ"/>
      <sheetName val="作業用シート"/>
    </sheetNames>
    <sheetDataSet>
      <sheetData sheetId="0">
        <row r="16">
          <cell r="C16">
            <v>1</v>
          </cell>
        </row>
      </sheetData>
      <sheetData sheetId="1"/>
      <sheetData sheetId="2"/>
      <sheetData sheetId="3"/>
      <sheetData sheetId="4"/>
      <sheetData sheetId="5">
        <row r="3">
          <cell r="B3" t="str">
            <v>①LDPE：低密度ポリエチレン</v>
          </cell>
          <cell r="C3">
            <v>2.11</v>
          </cell>
          <cell r="D3">
            <v>3.14</v>
          </cell>
          <cell r="E3">
            <v>-1.1599999999999999</v>
          </cell>
        </row>
        <row r="4">
          <cell r="B4" t="str">
            <v>②HDPE：高密度ポリエチレン</v>
          </cell>
          <cell r="C4">
            <v>2.09</v>
          </cell>
          <cell r="D4">
            <v>3.14</v>
          </cell>
          <cell r="E4">
            <v>-1.1599999999999999</v>
          </cell>
        </row>
        <row r="5">
          <cell r="B5" t="str">
            <v>③PP：ポリプロプレン</v>
          </cell>
          <cell r="C5">
            <v>2.06</v>
          </cell>
          <cell r="D5">
            <v>3.14</v>
          </cell>
          <cell r="E5">
            <v>-1.1100000000000001</v>
          </cell>
        </row>
        <row r="6">
          <cell r="B6" t="str">
            <v>④PS：ポリスチレン</v>
          </cell>
          <cell r="C6">
            <v>3.07</v>
          </cell>
          <cell r="D6">
            <v>3.39</v>
          </cell>
          <cell r="E6">
            <v>-1.01</v>
          </cell>
        </row>
        <row r="7">
          <cell r="B7" t="str">
            <v>⑤EPS：発泡ポリスチレン</v>
          </cell>
          <cell r="C7">
            <v>4.43</v>
          </cell>
          <cell r="D7">
            <v>3.39</v>
          </cell>
          <cell r="E7">
            <v>-1.01</v>
          </cell>
        </row>
        <row r="8">
          <cell r="B8" t="str">
            <v>⑥PVC：塩化ビニル</v>
          </cell>
          <cell r="C8">
            <v>3.55</v>
          </cell>
          <cell r="D8">
            <v>1.41</v>
          </cell>
          <cell r="E8">
            <v>-0.61</v>
          </cell>
        </row>
        <row r="9">
          <cell r="B9" t="str">
            <v>⑦PET：ポリエチレンテレフタレート</v>
          </cell>
          <cell r="C9">
            <v>2.97</v>
          </cell>
          <cell r="D9">
            <v>2.29</v>
          </cell>
          <cell r="E9">
            <v>-0.57999999999999996</v>
          </cell>
        </row>
        <row r="10">
          <cell r="B10" t="str">
            <v>⑧PA6：ナイロン</v>
          </cell>
          <cell r="C10">
            <v>4.7699999999999996</v>
          </cell>
          <cell r="D10">
            <v>2.02</v>
          </cell>
          <cell r="E10">
            <v>-0.81</v>
          </cell>
        </row>
        <row r="11">
          <cell r="B11" t="str">
            <v>⑨PA66：ナイロン</v>
          </cell>
          <cell r="C11">
            <v>16.399999999999999</v>
          </cell>
          <cell r="D11">
            <v>2.34</v>
          </cell>
          <cell r="E11">
            <v>-0.81</v>
          </cell>
        </row>
        <row r="12">
          <cell r="B12" t="str">
            <v>⑩ABS樹脂</v>
          </cell>
          <cell r="C12">
            <v>3.29</v>
          </cell>
          <cell r="D12">
            <v>2.77</v>
          </cell>
          <cell r="E12">
            <v>-0.95</v>
          </cell>
        </row>
        <row r="13">
          <cell r="B13" t="str">
            <v>⑪PC：ﾎﾟﾘｶｰﾎﾞﾈｰト</v>
          </cell>
          <cell r="C13">
            <v>8.82</v>
          </cell>
          <cell r="D13">
            <v>3.13</v>
          </cell>
          <cell r="E13">
            <v>-0.73</v>
          </cell>
        </row>
        <row r="14">
          <cell r="B14" t="str">
            <v>⑫その他</v>
          </cell>
          <cell r="C14">
            <v>2.06</v>
          </cell>
          <cell r="D14">
            <v>3.14</v>
          </cell>
          <cell r="E14">
            <v>-0.89</v>
          </cell>
        </row>
        <row r="15">
          <cell r="B15" t="str">
            <v>⑬ナフサ</v>
          </cell>
          <cell r="C15">
            <v>0.34300000000000003</v>
          </cell>
          <cell r="D15">
            <v>3.14</v>
          </cell>
          <cell r="E15">
            <v>-0.89</v>
          </cell>
        </row>
        <row r="16">
          <cell r="B16" t="str">
            <v>⑭再生PETフレーク</v>
          </cell>
          <cell r="C16">
            <v>0.40200000000000002</v>
          </cell>
          <cell r="D16">
            <v>2.29</v>
          </cell>
          <cell r="E16">
            <v>-0.57999999999999996</v>
          </cell>
        </row>
        <row r="17">
          <cell r="B17" t="str">
            <v>⑮ベール状の使用済PETボトル</v>
          </cell>
          <cell r="C17">
            <v>0.05</v>
          </cell>
          <cell r="D17">
            <v>2.29</v>
          </cell>
          <cell r="E17">
            <v>-0.57999999999999996</v>
          </cell>
        </row>
        <row r="18">
          <cell r="B18" t="str">
            <v>⑯再生プラスチックペレット</v>
          </cell>
          <cell r="C18">
            <v>0.36399999999999999</v>
          </cell>
          <cell r="D18">
            <v>3.14</v>
          </cell>
          <cell r="E18">
            <v>-0.89</v>
          </cell>
        </row>
        <row r="19">
          <cell r="B19"/>
          <cell r="C19"/>
          <cell r="D19"/>
          <cell r="E19"/>
        </row>
      </sheetData>
      <sheetData sheetId="6">
        <row r="2">
          <cell r="B2" t="str">
            <v>①トラック輸送サービス, 4トン車, 積載率50%</v>
          </cell>
        </row>
      </sheetData>
      <sheetData sheetId="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樹脂製造入力シート"/>
      <sheetName val="入力シート"/>
      <sheetName val="電力計算部シート"/>
      <sheetName val="CO2削減量及び費用対効果"/>
      <sheetName val="設備機器一覧表"/>
      <sheetName val="輸送【トンキロ法】参考"/>
      <sheetName val="原単位"/>
      <sheetName val="入出力データ"/>
    </sheetNames>
    <sheetDataSet>
      <sheetData sheetId="0" refreshError="1"/>
      <sheetData sheetId="1" refreshError="1"/>
      <sheetData sheetId="2" refreshError="1"/>
      <sheetData sheetId="3" refreshError="1"/>
      <sheetData sheetId="4" refreshError="1"/>
      <sheetData sheetId="5" refreshError="1"/>
      <sheetData sheetId="6">
        <row r="3">
          <cell r="B3" t="str">
            <v>①LDPE：低密度ポリエチレン</v>
          </cell>
          <cell r="C3">
            <v>2.11</v>
          </cell>
          <cell r="D3">
            <v>3.14</v>
          </cell>
          <cell r="E3">
            <v>-1.1299999999999999</v>
          </cell>
          <cell r="F3">
            <v>46000</v>
          </cell>
        </row>
        <row r="4">
          <cell r="B4" t="str">
            <v>②HDPE：高密度ポリエチレン</v>
          </cell>
          <cell r="C4">
            <v>2.09</v>
          </cell>
          <cell r="D4">
            <v>3.14</v>
          </cell>
          <cell r="E4">
            <v>-1.1299999999999999</v>
          </cell>
          <cell r="F4">
            <v>46000</v>
          </cell>
        </row>
        <row r="5">
          <cell r="B5" t="str">
            <v>③PP：ポリプロプレン</v>
          </cell>
          <cell r="C5">
            <v>2.06</v>
          </cell>
          <cell r="D5">
            <v>3.14</v>
          </cell>
          <cell r="E5">
            <v>-1.08</v>
          </cell>
          <cell r="F5">
            <v>44000</v>
          </cell>
        </row>
        <row r="6">
          <cell r="B6" t="str">
            <v>④PS：ポリスチレン</v>
          </cell>
          <cell r="C6">
            <v>3.07</v>
          </cell>
          <cell r="D6">
            <v>3.39</v>
          </cell>
          <cell r="E6">
            <v>-0.98</v>
          </cell>
          <cell r="F6">
            <v>40200</v>
          </cell>
        </row>
        <row r="7">
          <cell r="B7" t="str">
            <v>⑤EPS：発泡ポリスチレン</v>
          </cell>
          <cell r="C7">
            <v>4.43</v>
          </cell>
          <cell r="D7">
            <v>3.39</v>
          </cell>
          <cell r="E7">
            <v>-0.98</v>
          </cell>
          <cell r="F7">
            <v>40200</v>
          </cell>
        </row>
        <row r="8">
          <cell r="B8" t="str">
            <v>⑥PVC：塩化ビニル</v>
          </cell>
          <cell r="C8">
            <v>3.55</v>
          </cell>
          <cell r="D8">
            <v>1.41</v>
          </cell>
          <cell r="E8">
            <v>-0.59</v>
          </cell>
          <cell r="F8">
            <v>24100</v>
          </cell>
        </row>
        <row r="9">
          <cell r="B9" t="str">
            <v>⑦PET：ポリエチレンテレフタレート</v>
          </cell>
          <cell r="C9">
            <v>2.97</v>
          </cell>
          <cell r="D9">
            <v>2.29</v>
          </cell>
          <cell r="E9">
            <v>-0.56000000000000005</v>
          </cell>
          <cell r="F9">
            <v>23000</v>
          </cell>
        </row>
        <row r="10">
          <cell r="B10" t="str">
            <v>⑧PA6：ナイロン</v>
          </cell>
          <cell r="C10">
            <v>4.7699999999999996</v>
          </cell>
          <cell r="D10">
            <v>2.02</v>
          </cell>
          <cell r="E10">
            <v>-0.78</v>
          </cell>
          <cell r="F10">
            <v>32000</v>
          </cell>
        </row>
        <row r="11">
          <cell r="B11" t="str">
            <v>⑨PA66：ナイロン</v>
          </cell>
          <cell r="C11">
            <v>16.399999999999999</v>
          </cell>
          <cell r="D11">
            <v>2.34</v>
          </cell>
          <cell r="E11">
            <v>-0.78</v>
          </cell>
          <cell r="F11">
            <v>32000</v>
          </cell>
        </row>
        <row r="12">
          <cell r="B12" t="str">
            <v>⑩ABS樹脂</v>
          </cell>
          <cell r="C12">
            <v>3.29</v>
          </cell>
          <cell r="D12">
            <v>2.77</v>
          </cell>
          <cell r="E12">
            <v>-0.93</v>
          </cell>
          <cell r="F12">
            <v>37900</v>
          </cell>
        </row>
        <row r="13">
          <cell r="B13" t="str">
            <v>⑪PC：ﾎﾟﾘｶｰﾎﾞﾈｰト</v>
          </cell>
          <cell r="C13">
            <v>8.82</v>
          </cell>
          <cell r="D13">
            <v>3.13</v>
          </cell>
          <cell r="E13">
            <v>-0.72</v>
          </cell>
          <cell r="F13">
            <v>29200</v>
          </cell>
        </row>
        <row r="14">
          <cell r="B14" t="str">
            <v>⑫その他</v>
          </cell>
          <cell r="C14">
            <v>2.06</v>
          </cell>
          <cell r="D14">
            <v>3.14</v>
          </cell>
          <cell r="E14">
            <v>-0.87</v>
          </cell>
          <cell r="F14">
            <v>35400</v>
          </cell>
        </row>
        <row r="15">
          <cell r="B15" t="str">
            <v>⑬再生PET</v>
          </cell>
          <cell r="C15">
            <v>2.41</v>
          </cell>
          <cell r="D15">
            <v>2.29</v>
          </cell>
          <cell r="E15">
            <v>-0.87</v>
          </cell>
          <cell r="F15">
            <v>35400</v>
          </cell>
        </row>
        <row r="16">
          <cell r="B16" t="str">
            <v>⑭再生PETフレーク</v>
          </cell>
          <cell r="C16">
            <v>0.40200000000000002</v>
          </cell>
          <cell r="D16">
            <v>2.29</v>
          </cell>
          <cell r="E16">
            <v>-0.56000000000000005</v>
          </cell>
          <cell r="F16">
            <v>23000</v>
          </cell>
        </row>
        <row r="17">
          <cell r="B17" t="str">
            <v>⑮ベール状の使用済PETボトル</v>
          </cell>
          <cell r="C17">
            <v>0.05</v>
          </cell>
          <cell r="D17">
            <v>2.29</v>
          </cell>
          <cell r="E17">
            <v>-0.56000000000000005</v>
          </cell>
          <cell r="F17">
            <v>23000</v>
          </cell>
        </row>
        <row r="18">
          <cell r="B18" t="str">
            <v>⑯再生プラスチックペレット</v>
          </cell>
          <cell r="C18">
            <v>0.36399999999999999</v>
          </cell>
          <cell r="D18">
            <v>3.14</v>
          </cell>
          <cell r="E18">
            <v>-0.87</v>
          </cell>
          <cell r="F18">
            <v>35400</v>
          </cell>
        </row>
        <row r="19">
          <cell r="F19">
            <v>38300</v>
          </cell>
        </row>
      </sheetData>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2削減量結果"/>
      <sheetName val="CO2削減効果"/>
      <sheetName val="輸送"/>
      <sheetName val="分別・選別"/>
      <sheetName val="焼却・埋立"/>
      <sheetName val="リサイクル"/>
      <sheetName val="原油採掘"/>
      <sheetName val="輸送（製品）"/>
      <sheetName val="製品製造"/>
      <sheetName val="電力計算部 (製品)"/>
      <sheetName val="入出力データ"/>
      <sheetName val="原単位"/>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ghg-santeikohyo.env.go.jp/manual"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ghg-santeikohyo.env.go.jp/files/calc/r05_coefficien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30751-EAAC-4284-AF4D-DC5B54A6A601}">
  <dimension ref="B1:AQ161"/>
  <sheetViews>
    <sheetView showGridLines="0" tabSelected="1" zoomScale="85" zoomScaleNormal="85" workbookViewId="0"/>
  </sheetViews>
  <sheetFormatPr defaultRowHeight="13.5"/>
  <cols>
    <col min="1" max="1" width="2.5" customWidth="1"/>
    <col min="2" max="2" width="3.125" style="3" customWidth="1"/>
    <col min="3" max="3" width="3.875" customWidth="1"/>
    <col min="4" max="4" width="20.125" customWidth="1"/>
    <col min="5" max="5" width="18.125" customWidth="1"/>
    <col min="6" max="6" width="21.875" customWidth="1"/>
    <col min="7" max="7" width="20.875" customWidth="1"/>
    <col min="8" max="8" width="16.25" customWidth="1"/>
    <col min="9" max="9" width="17.5" customWidth="1"/>
    <col min="10" max="10" width="1.875" customWidth="1"/>
    <col min="11" max="11" width="13" hidden="1" customWidth="1"/>
    <col min="12" max="15" width="9" hidden="1" customWidth="1"/>
    <col min="16" max="16" width="6.125" customWidth="1"/>
    <col min="17" max="17" width="4.125" customWidth="1"/>
    <col min="18" max="18" width="4.875" style="3" customWidth="1"/>
    <col min="19" max="20" width="26.125" customWidth="1"/>
    <col min="21" max="22" width="8.25" customWidth="1"/>
    <col min="23" max="23" width="13.25" customWidth="1"/>
    <col min="24" max="24" width="12.625" customWidth="1"/>
    <col min="25" max="25" width="12.75" customWidth="1"/>
    <col min="26" max="26" width="4" customWidth="1"/>
    <col min="27" max="27" width="11.5" hidden="1" customWidth="1"/>
    <col min="28" max="28" width="11.375" hidden="1" customWidth="1"/>
    <col min="29" max="29" width="18.375" hidden="1" customWidth="1"/>
    <col min="30" max="30" width="11.875" hidden="1" customWidth="1"/>
    <col min="31" max="31" width="10.625" hidden="1" customWidth="1"/>
    <col min="32" max="32" width="9" hidden="1" customWidth="1"/>
    <col min="33" max="33" width="11.25" hidden="1" customWidth="1"/>
    <col min="34" max="39" width="9" hidden="1" customWidth="1"/>
    <col min="40" max="41" width="9" customWidth="1"/>
  </cols>
  <sheetData>
    <row r="1" spans="2:14" ht="33.75" customHeight="1"/>
    <row r="2" spans="2:14" ht="24" customHeight="1">
      <c r="C2" s="389" t="s">
        <v>215</v>
      </c>
    </row>
    <row r="4" spans="2:14" ht="18.75" hidden="1">
      <c r="B4" s="237"/>
      <c r="C4" s="187" t="s">
        <v>25</v>
      </c>
    </row>
    <row r="5" spans="2:14" hidden="1">
      <c r="B5" s="3" t="s">
        <v>0</v>
      </c>
      <c r="C5" t="s">
        <v>210</v>
      </c>
    </row>
    <row r="6" spans="2:14" ht="41.25" hidden="1" thickBot="1">
      <c r="C6" s="185" t="s">
        <v>26</v>
      </c>
      <c r="D6" s="440" t="s">
        <v>1</v>
      </c>
      <c r="E6" s="441"/>
      <c r="F6" s="216" t="s">
        <v>27</v>
      </c>
      <c r="G6" s="235" t="s">
        <v>28</v>
      </c>
      <c r="M6" s="1" t="s">
        <v>29</v>
      </c>
      <c r="N6" s="1" t="s">
        <v>30</v>
      </c>
    </row>
    <row r="7" spans="2:14" ht="18" hidden="1" thickTop="1">
      <c r="C7" s="186"/>
      <c r="D7" s="442"/>
      <c r="E7" s="442"/>
      <c r="F7" s="233"/>
      <c r="G7" s="45"/>
      <c r="M7" s="82" t="str">
        <f t="shared" ref="M7:M12" si="0">IFERROR(VLOOKUP(D7,原単位表,2),"")</f>
        <v/>
      </c>
      <c r="N7" s="82" t="str">
        <f t="shared" ref="N7:N12" si="1">IFERROR(ROUND(F7*M7,1),"")</f>
        <v/>
      </c>
    </row>
    <row r="8" spans="2:14" ht="17.25" hidden="1">
      <c r="C8" s="186"/>
      <c r="D8" s="442"/>
      <c r="E8" s="442"/>
      <c r="F8" s="233"/>
      <c r="G8" s="233"/>
      <c r="M8" s="82" t="str">
        <f t="shared" si="0"/>
        <v/>
      </c>
      <c r="N8" s="82" t="str">
        <f t="shared" si="1"/>
        <v/>
      </c>
    </row>
    <row r="9" spans="2:14" ht="17.25" hidden="1">
      <c r="C9" s="44"/>
      <c r="D9" s="442"/>
      <c r="E9" s="442"/>
      <c r="F9" s="233"/>
      <c r="G9" s="233"/>
      <c r="M9" s="82" t="str">
        <f t="shared" si="0"/>
        <v/>
      </c>
      <c r="N9" s="82" t="str">
        <f t="shared" si="1"/>
        <v/>
      </c>
    </row>
    <row r="10" spans="2:14" ht="17.25" hidden="1">
      <c r="C10" s="44"/>
      <c r="D10" s="442"/>
      <c r="E10" s="442"/>
      <c r="F10" s="233"/>
      <c r="G10" s="233"/>
      <c r="M10" s="82" t="str">
        <f t="shared" si="0"/>
        <v/>
      </c>
      <c r="N10" s="82" t="str">
        <f t="shared" si="1"/>
        <v/>
      </c>
    </row>
    <row r="11" spans="2:14" ht="17.25" hidden="1">
      <c r="C11" s="44"/>
      <c r="D11" s="442"/>
      <c r="E11" s="442"/>
      <c r="F11" s="233"/>
      <c r="G11" s="233"/>
      <c r="M11" s="82" t="str">
        <f t="shared" si="0"/>
        <v/>
      </c>
      <c r="N11" s="82" t="str">
        <f t="shared" si="1"/>
        <v/>
      </c>
    </row>
    <row r="12" spans="2:14" ht="18" hidden="1" thickBot="1">
      <c r="C12" s="44"/>
      <c r="D12" s="442"/>
      <c r="E12" s="442"/>
      <c r="F12" s="233"/>
      <c r="G12" s="233"/>
      <c r="I12" s="3" t="s">
        <v>203</v>
      </c>
      <c r="M12" s="82" t="str">
        <f t="shared" si="0"/>
        <v/>
      </c>
      <c r="N12" s="82" t="str">
        <f t="shared" si="1"/>
        <v/>
      </c>
    </row>
    <row r="13" spans="2:14" ht="18" hidden="1" thickBot="1">
      <c r="C13" s="1"/>
      <c r="D13" s="444" t="s">
        <v>2</v>
      </c>
      <c r="E13" s="445"/>
      <c r="F13" s="234">
        <f>SUM(F7:F12)</f>
        <v>0</v>
      </c>
      <c r="G13" s="234">
        <f>SUM(G7:G12)</f>
        <v>0</v>
      </c>
      <c r="H13" s="236" t="s">
        <v>31</v>
      </c>
      <c r="I13" s="84">
        <f>N13</f>
        <v>0</v>
      </c>
      <c r="M13" s="82"/>
      <c r="N13" s="83">
        <f>ROUND(SUM(N7:N12),0)</f>
        <v>0</v>
      </c>
    </row>
    <row r="14" spans="2:14" hidden="1">
      <c r="D14" t="s">
        <v>211</v>
      </c>
    </row>
    <row r="15" spans="2:14" hidden="1"/>
    <row r="16" spans="2:14" hidden="1">
      <c r="B16" s="3" t="s">
        <v>3</v>
      </c>
      <c r="C16" t="s">
        <v>197</v>
      </c>
    </row>
    <row r="17" spans="3:10" ht="54.75" hidden="1" thickBot="1">
      <c r="C17" s="185" t="s">
        <v>32</v>
      </c>
      <c r="D17" s="216" t="s">
        <v>33</v>
      </c>
      <c r="E17" s="216" t="s">
        <v>34</v>
      </c>
      <c r="F17" s="216" t="s">
        <v>35</v>
      </c>
      <c r="G17" s="216" t="s">
        <v>36</v>
      </c>
      <c r="H17" s="227" t="s">
        <v>37</v>
      </c>
      <c r="I17" s="232" t="s">
        <v>38</v>
      </c>
      <c r="J17" s="217"/>
    </row>
    <row r="18" spans="3:10" ht="14.25" hidden="1" thickTop="1">
      <c r="C18" s="34"/>
      <c r="D18" s="35"/>
      <c r="E18" s="209"/>
      <c r="F18" s="209"/>
      <c r="G18" s="207"/>
      <c r="H18" s="229"/>
      <c r="I18" s="43"/>
      <c r="J18" s="221"/>
    </row>
    <row r="19" spans="3:10" hidden="1">
      <c r="C19" s="34"/>
      <c r="D19" s="35"/>
      <c r="E19" s="209"/>
      <c r="F19" s="208"/>
      <c r="G19" s="207"/>
      <c r="H19" s="230"/>
      <c r="I19" s="44"/>
      <c r="J19" s="221"/>
    </row>
    <row r="20" spans="3:10" hidden="1">
      <c r="C20" s="34"/>
      <c r="D20" s="167"/>
      <c r="E20" s="208"/>
      <c r="F20" s="208"/>
      <c r="G20" s="207"/>
      <c r="H20" s="230"/>
      <c r="I20" s="44"/>
      <c r="J20" s="221"/>
    </row>
    <row r="21" spans="3:10" hidden="1">
      <c r="C21" s="34"/>
      <c r="D21" s="167"/>
      <c r="E21" s="208"/>
      <c r="F21" s="208"/>
      <c r="G21" s="207"/>
      <c r="H21" s="230"/>
      <c r="I21" s="44"/>
      <c r="J21" s="221"/>
    </row>
    <row r="22" spans="3:10" hidden="1">
      <c r="C22" s="34"/>
      <c r="D22" s="167"/>
      <c r="E22" s="208"/>
      <c r="F22" s="208"/>
      <c r="G22" s="207"/>
      <c r="H22" s="230"/>
      <c r="I22" s="44"/>
      <c r="J22" s="221"/>
    </row>
    <row r="23" spans="3:10" ht="17.25" hidden="1">
      <c r="C23" s="186"/>
      <c r="D23" s="228"/>
      <c r="E23" s="219"/>
      <c r="F23" s="219"/>
      <c r="G23" s="220"/>
      <c r="H23" s="44"/>
      <c r="I23" s="231"/>
      <c r="J23" s="221"/>
    </row>
    <row r="24" spans="3:10" ht="17.25" hidden="1">
      <c r="C24" s="186"/>
      <c r="D24" s="218"/>
      <c r="E24" s="219"/>
      <c r="F24" s="219"/>
      <c r="G24" s="220"/>
      <c r="H24" s="44"/>
      <c r="I24" s="231"/>
      <c r="J24" s="221"/>
    </row>
    <row r="25" spans="3:10" ht="17.25" hidden="1">
      <c r="C25" s="186"/>
      <c r="D25" s="218"/>
      <c r="E25" s="219"/>
      <c r="F25" s="219"/>
      <c r="G25" s="220"/>
      <c r="H25" s="44"/>
      <c r="I25" s="231"/>
      <c r="J25" s="221"/>
    </row>
    <row r="26" spans="3:10" ht="17.25" hidden="1">
      <c r="C26" s="186"/>
      <c r="D26" s="218"/>
      <c r="E26" s="219"/>
      <c r="F26" s="219"/>
      <c r="G26" s="222"/>
      <c r="H26" s="44"/>
      <c r="I26" s="231"/>
      <c r="J26" s="221"/>
    </row>
    <row r="27" spans="3:10" ht="17.25" hidden="1">
      <c r="C27" s="186"/>
      <c r="D27" s="223"/>
      <c r="E27" s="224"/>
      <c r="F27" s="224"/>
      <c r="G27" s="222"/>
      <c r="H27" s="44"/>
      <c r="I27" s="231"/>
      <c r="J27" s="221"/>
    </row>
    <row r="28" spans="3:10" ht="17.25" hidden="1">
      <c r="C28" s="1"/>
      <c r="D28" s="1" t="s">
        <v>2</v>
      </c>
      <c r="E28" s="225"/>
      <c r="F28" s="225"/>
      <c r="G28" s="226">
        <f>SUM(G18:G27)</f>
        <v>0</v>
      </c>
      <c r="H28" s="44"/>
      <c r="I28" s="231"/>
    </row>
    <row r="29" spans="3:10" hidden="1">
      <c r="D29" s="443" t="s">
        <v>212</v>
      </c>
      <c r="E29" s="443"/>
      <c r="F29" s="443"/>
      <c r="G29" s="443"/>
    </row>
    <row r="30" spans="3:10">
      <c r="D30" s="168"/>
      <c r="E30" s="168"/>
      <c r="F30" s="168"/>
      <c r="G30" s="168"/>
    </row>
    <row r="31" spans="3:10" ht="14.25">
      <c r="C31" s="388" t="s">
        <v>39</v>
      </c>
      <c r="D31" s="168"/>
      <c r="E31" s="168"/>
      <c r="F31" s="168"/>
      <c r="G31" s="168"/>
    </row>
    <row r="33" spans="2:18">
      <c r="B33" s="3" t="s">
        <v>0</v>
      </c>
      <c r="C33" t="s">
        <v>210</v>
      </c>
    </row>
    <row r="34" spans="2:18" ht="74.25" customHeight="1" thickBot="1">
      <c r="C34" s="185" t="s">
        <v>26</v>
      </c>
      <c r="D34" s="440" t="s">
        <v>1</v>
      </c>
      <c r="E34" s="441"/>
      <c r="F34" s="216" t="s">
        <v>297</v>
      </c>
      <c r="G34" s="216" t="s">
        <v>298</v>
      </c>
      <c r="H34" s="432" t="s">
        <v>305</v>
      </c>
      <c r="M34" s="1" t="s">
        <v>29</v>
      </c>
      <c r="N34" s="1" t="s">
        <v>30</v>
      </c>
      <c r="R34"/>
    </row>
    <row r="35" spans="2:18" ht="21.75" customHeight="1" thickTop="1">
      <c r="C35" s="321"/>
      <c r="D35" s="442"/>
      <c r="E35" s="442"/>
      <c r="F35" s="322"/>
      <c r="G35" s="322"/>
      <c r="H35" s="323"/>
      <c r="I35" s="291"/>
      <c r="J35" s="291"/>
      <c r="M35" s="82" t="str">
        <f t="shared" ref="M35:M40" si="2">IFERROR(VLOOKUP(D35,原単位表,2),"")</f>
        <v/>
      </c>
      <c r="N35" s="82" t="str">
        <f>IFERROR(ROUND(F35*M35*H35,1),"")</f>
        <v/>
      </c>
      <c r="R35"/>
    </row>
    <row r="36" spans="2:18" ht="21.75" customHeight="1">
      <c r="C36" s="321"/>
      <c r="D36" s="442"/>
      <c r="E36" s="442"/>
      <c r="F36" s="322"/>
      <c r="G36" s="322"/>
      <c r="H36" s="324"/>
      <c r="I36" s="434"/>
      <c r="J36" s="434"/>
      <c r="M36" s="82" t="str">
        <f t="shared" si="2"/>
        <v/>
      </c>
      <c r="N36" s="82" t="str">
        <f t="shared" ref="N36:N40" si="3">IFERROR(ROUND(F36*M36*H36,1),"")</f>
        <v/>
      </c>
      <c r="R36"/>
    </row>
    <row r="37" spans="2:18" ht="21.75" customHeight="1">
      <c r="C37" s="325"/>
      <c r="D37" s="442"/>
      <c r="E37" s="442"/>
      <c r="F37" s="322"/>
      <c r="G37" s="322"/>
      <c r="H37" s="324"/>
      <c r="I37" s="434"/>
      <c r="J37" s="434"/>
      <c r="M37" s="82" t="str">
        <f t="shared" si="2"/>
        <v/>
      </c>
      <c r="N37" s="82" t="str">
        <f t="shared" si="3"/>
        <v/>
      </c>
      <c r="R37"/>
    </row>
    <row r="38" spans="2:18" ht="21.75" customHeight="1">
      <c r="C38" s="325"/>
      <c r="D38" s="442"/>
      <c r="E38" s="442"/>
      <c r="F38" s="322"/>
      <c r="G38" s="322"/>
      <c r="H38" s="324"/>
      <c r="I38" s="434"/>
      <c r="J38" s="434"/>
      <c r="M38" s="82" t="str">
        <f t="shared" si="2"/>
        <v/>
      </c>
      <c r="N38" s="82" t="str">
        <f t="shared" si="3"/>
        <v/>
      </c>
      <c r="R38"/>
    </row>
    <row r="39" spans="2:18" ht="21.75" customHeight="1">
      <c r="C39" s="325"/>
      <c r="D39" s="442"/>
      <c r="E39" s="442"/>
      <c r="F39" s="322"/>
      <c r="G39" s="322"/>
      <c r="H39" s="324"/>
      <c r="I39" s="291"/>
      <c r="J39" s="291"/>
      <c r="M39" s="82" t="str">
        <f t="shared" si="2"/>
        <v/>
      </c>
      <c r="N39" s="82" t="str">
        <f t="shared" si="3"/>
        <v/>
      </c>
      <c r="R39"/>
    </row>
    <row r="40" spans="2:18" ht="21.75" customHeight="1" thickBot="1">
      <c r="C40" s="325"/>
      <c r="D40" s="442"/>
      <c r="E40" s="442"/>
      <c r="F40" s="322"/>
      <c r="G40" s="322"/>
      <c r="H40" s="324"/>
      <c r="I40" s="301" t="s">
        <v>203</v>
      </c>
      <c r="J40" s="291"/>
      <c r="M40" s="82" t="str">
        <f t="shared" si="2"/>
        <v/>
      </c>
      <c r="N40" s="82" t="str">
        <f t="shared" si="3"/>
        <v/>
      </c>
    </row>
    <row r="41" spans="2:18" ht="21.75" customHeight="1" thickBot="1">
      <c r="C41" s="320"/>
      <c r="D41" s="446" t="s">
        <v>2</v>
      </c>
      <c r="E41" s="447"/>
      <c r="F41" s="341">
        <f>SUM(F35:F40)</f>
        <v>0</v>
      </c>
      <c r="G41" s="341">
        <f>SUM(G35:G40)</f>
        <v>0</v>
      </c>
      <c r="H41" s="314"/>
      <c r="I41" s="342">
        <f>N41</f>
        <v>0</v>
      </c>
      <c r="J41" s="291"/>
      <c r="M41" s="82"/>
      <c r="N41" s="83">
        <f>ROUND(SUM(N35:N40),0)</f>
        <v>0</v>
      </c>
    </row>
    <row r="43" spans="2:18" ht="25.5" customHeight="1">
      <c r="M43" s="270" t="s">
        <v>235</v>
      </c>
    </row>
    <row r="44" spans="2:18" ht="14.25">
      <c r="B44" s="303" t="s">
        <v>3</v>
      </c>
      <c r="C44" s="304" t="s">
        <v>209</v>
      </c>
      <c r="D44" s="304"/>
      <c r="E44" s="304"/>
      <c r="M44" s="42"/>
    </row>
    <row r="45" spans="2:18" ht="70.5" customHeight="1" thickBot="1">
      <c r="C45" s="185" t="s">
        <v>32</v>
      </c>
      <c r="D45" s="216" t="s">
        <v>33</v>
      </c>
      <c r="E45" s="216" t="s">
        <v>241</v>
      </c>
      <c r="F45" s="216" t="s">
        <v>35</v>
      </c>
      <c r="G45" s="216" t="s">
        <v>236</v>
      </c>
      <c r="H45" s="227" t="s">
        <v>37</v>
      </c>
      <c r="I45" s="232" t="s">
        <v>38</v>
      </c>
      <c r="J45" s="217"/>
    </row>
    <row r="46" spans="2:18" ht="21.75" customHeight="1" thickTop="1">
      <c r="C46" s="34"/>
      <c r="D46" s="326"/>
      <c r="E46" s="327"/>
      <c r="F46" s="327"/>
      <c r="G46" s="328"/>
      <c r="H46" s="329"/>
      <c r="I46" s="330"/>
      <c r="J46" s="221"/>
    </row>
    <row r="47" spans="2:18" ht="21.75" customHeight="1">
      <c r="C47" s="34"/>
      <c r="D47" s="326"/>
      <c r="E47" s="327"/>
      <c r="F47" s="331"/>
      <c r="G47" s="328"/>
      <c r="H47" s="325"/>
      <c r="I47" s="325"/>
      <c r="J47" s="221"/>
    </row>
    <row r="48" spans="2:18" ht="21.75" customHeight="1">
      <c r="C48" s="34"/>
      <c r="D48" s="332"/>
      <c r="E48" s="331"/>
      <c r="F48" s="331"/>
      <c r="G48" s="328"/>
      <c r="H48" s="325"/>
      <c r="I48" s="325"/>
      <c r="J48" s="221"/>
    </row>
    <row r="49" spans="3:35" ht="21.75" customHeight="1">
      <c r="C49" s="34"/>
      <c r="D49" s="332"/>
      <c r="E49" s="331"/>
      <c r="F49" s="331"/>
      <c r="G49" s="328"/>
      <c r="H49" s="325"/>
      <c r="I49" s="325"/>
      <c r="J49" s="221"/>
    </row>
    <row r="50" spans="3:35" ht="21.75" customHeight="1">
      <c r="C50" s="34"/>
      <c r="D50" s="332"/>
      <c r="E50" s="331"/>
      <c r="F50" s="331"/>
      <c r="G50" s="328"/>
      <c r="H50" s="325"/>
      <c r="I50" s="325"/>
      <c r="J50" s="221"/>
    </row>
    <row r="51" spans="3:35" ht="21.75" customHeight="1">
      <c r="C51" s="333"/>
      <c r="D51" s="334"/>
      <c r="E51" s="335"/>
      <c r="F51" s="335"/>
      <c r="G51" s="336"/>
      <c r="H51" s="325"/>
      <c r="I51" s="337"/>
      <c r="J51" s="221"/>
    </row>
    <row r="52" spans="3:35" ht="21.75" customHeight="1">
      <c r="C52" s="333"/>
      <c r="D52" s="338"/>
      <c r="E52" s="335"/>
      <c r="F52" s="335"/>
      <c r="G52" s="336"/>
      <c r="H52" s="325"/>
      <c r="I52" s="337"/>
      <c r="J52" s="221"/>
    </row>
    <row r="53" spans="3:35" ht="21.75" customHeight="1">
      <c r="C53" s="333"/>
      <c r="D53" s="338"/>
      <c r="E53" s="335"/>
      <c r="F53" s="335"/>
      <c r="G53" s="336"/>
      <c r="H53" s="325"/>
      <c r="I53" s="337"/>
      <c r="J53" s="221"/>
    </row>
    <row r="54" spans="3:35" ht="21.75" customHeight="1">
      <c r="C54" s="333"/>
      <c r="D54" s="338"/>
      <c r="E54" s="335"/>
      <c r="F54" s="335"/>
      <c r="G54" s="339"/>
      <c r="H54" s="325"/>
      <c r="I54" s="337"/>
      <c r="J54" s="221"/>
    </row>
    <row r="55" spans="3:35" ht="21.75" customHeight="1">
      <c r="C55" s="333"/>
      <c r="D55" s="338"/>
      <c r="E55" s="340"/>
      <c r="F55" s="340"/>
      <c r="G55" s="339"/>
      <c r="H55" s="325"/>
      <c r="I55" s="337"/>
      <c r="J55" s="221"/>
    </row>
    <row r="56" spans="3:35" ht="21.75" customHeight="1">
      <c r="C56" s="343"/>
      <c r="D56" s="344" t="s">
        <v>2</v>
      </c>
      <c r="E56" s="320"/>
      <c r="F56" s="320"/>
      <c r="G56" s="345">
        <f>SUM(G46:G55)</f>
        <v>0</v>
      </c>
      <c r="H56" s="346"/>
      <c r="I56" s="347"/>
    </row>
    <row r="57" spans="3:35" ht="47.25" customHeight="1">
      <c r="D57" s="443" t="s">
        <v>212</v>
      </c>
      <c r="E57" s="443"/>
      <c r="F57" s="443"/>
      <c r="G57" s="443"/>
    </row>
    <row r="62" spans="3:35" ht="9" customHeight="1"/>
    <row r="63" spans="3:35" ht="21">
      <c r="Q63" s="26" t="s">
        <v>215</v>
      </c>
      <c r="S63" s="27"/>
      <c r="T63" s="27"/>
      <c r="U63" s="27"/>
      <c r="V63" s="27"/>
      <c r="W63" s="27"/>
      <c r="X63" s="27"/>
      <c r="Y63" s="27"/>
      <c r="Z63" s="27"/>
      <c r="AA63" s="27"/>
      <c r="AB63" s="27"/>
      <c r="AC63" s="27"/>
      <c r="AD63" s="28"/>
      <c r="AE63" s="29"/>
      <c r="AF63" s="30"/>
      <c r="AG63" s="31"/>
      <c r="AH63" s="27"/>
      <c r="AI63" s="27"/>
    </row>
    <row r="64" spans="3:35" ht="7.5" customHeight="1">
      <c r="R64" s="31"/>
      <c r="S64" s="27"/>
      <c r="T64" s="27"/>
      <c r="U64" s="27"/>
      <c r="V64" s="27"/>
      <c r="W64" s="27"/>
      <c r="X64" s="27"/>
      <c r="Y64" s="27"/>
      <c r="Z64" s="27"/>
      <c r="AA64" s="27"/>
      <c r="AB64" s="27"/>
      <c r="AC64" s="27"/>
      <c r="AD64" s="27"/>
      <c r="AE64" s="29"/>
      <c r="AF64" s="32"/>
      <c r="AG64" s="32"/>
      <c r="AH64" s="27"/>
      <c r="AI64" s="27"/>
    </row>
    <row r="65" spans="17:40" ht="17.25">
      <c r="Q65" s="33" t="s">
        <v>58</v>
      </c>
      <c r="R65" s="169"/>
      <c r="S65" s="27"/>
      <c r="T65" s="27"/>
      <c r="U65" s="27"/>
      <c r="V65" s="27"/>
      <c r="W65" s="27"/>
      <c r="X65" s="27"/>
      <c r="Y65" s="236" t="s">
        <v>196</v>
      </c>
      <c r="Z65" s="27"/>
      <c r="AA65" s="27"/>
      <c r="AB65" s="27"/>
      <c r="AC65" s="27"/>
      <c r="AD65" s="27"/>
      <c r="AE65" s="29"/>
      <c r="AF65" s="32"/>
      <c r="AG65" s="32"/>
      <c r="AH65" s="27"/>
      <c r="AI65" s="27"/>
    </row>
    <row r="66" spans="17:40" ht="13.5" customHeight="1">
      <c r="Q66" s="461" t="s">
        <v>59</v>
      </c>
      <c r="R66" s="478" t="s">
        <v>60</v>
      </c>
      <c r="S66" s="478" t="s">
        <v>5</v>
      </c>
      <c r="T66" s="478" t="s">
        <v>61</v>
      </c>
      <c r="U66" s="482" t="s">
        <v>62</v>
      </c>
      <c r="V66" s="483"/>
      <c r="W66" s="480" t="s">
        <v>63</v>
      </c>
      <c r="X66" s="445"/>
      <c r="Y66" s="1"/>
      <c r="Z66" s="3"/>
      <c r="AA66" s="27"/>
      <c r="AB66" s="27"/>
      <c r="AC66" s="27"/>
      <c r="AD66" s="27"/>
      <c r="AE66" s="29"/>
      <c r="AF66" s="32"/>
      <c r="AG66" s="477" t="s">
        <v>64</v>
      </c>
      <c r="AH66" s="27"/>
      <c r="AI66" s="27"/>
    </row>
    <row r="67" spans="17:40" ht="15" customHeight="1" thickBot="1">
      <c r="Q67" s="462"/>
      <c r="R67" s="479"/>
      <c r="S67" s="462"/>
      <c r="T67" s="481"/>
      <c r="U67" s="46" t="s">
        <v>65</v>
      </c>
      <c r="V67" s="46" t="s">
        <v>66</v>
      </c>
      <c r="W67" s="34" t="s">
        <v>67</v>
      </c>
      <c r="X67" s="34" t="s">
        <v>68</v>
      </c>
      <c r="Y67" s="166" t="s">
        <v>30</v>
      </c>
      <c r="Z67" s="31"/>
      <c r="AA67" s="119" t="s">
        <v>69</v>
      </c>
      <c r="AB67" s="101" t="s">
        <v>70</v>
      </c>
      <c r="AC67" s="85" t="s">
        <v>71</v>
      </c>
      <c r="AD67" s="156" t="s">
        <v>30</v>
      </c>
      <c r="AG67" s="477"/>
      <c r="AH67" s="101" t="s">
        <v>72</v>
      </c>
      <c r="AI67" s="85"/>
      <c r="AJ67" s="85"/>
      <c r="AK67" s="85"/>
    </row>
    <row r="68" spans="17:40" ht="16.5" customHeight="1" thickBot="1">
      <c r="Q68" s="457" t="s">
        <v>73</v>
      </c>
      <c r="R68" s="401"/>
      <c r="S68" s="402"/>
      <c r="T68" s="403"/>
      <c r="U68" s="350"/>
      <c r="V68" s="351"/>
      <c r="W68" s="352"/>
      <c r="X68" s="352"/>
      <c r="Y68" s="353" t="str">
        <f>AD68</f>
        <v/>
      </c>
      <c r="Z68" s="354"/>
      <c r="AA68" s="157">
        <f t="shared" ref="AA68:AA73" si="4">IFERROR(VLOOKUP(U68*1000,$AH$77:$AI$85,2),"")</f>
        <v>500</v>
      </c>
      <c r="AB68" s="158" t="str">
        <f>IFERROR(ROUND(EXP(2.71-0.812*LN(V68)-0.654*LN(AA68)),4),"")</f>
        <v/>
      </c>
      <c r="AC68" s="159" t="str">
        <f>IFERROR(ROUND($AK$73*AB68,4),"")</f>
        <v/>
      </c>
      <c r="AD68" s="160" t="str">
        <f>IFERROR(ROUND(W68*X68*AC68/1000,1),"")</f>
        <v/>
      </c>
      <c r="AG68" s="85" t="s">
        <v>74</v>
      </c>
      <c r="AH68" s="85"/>
      <c r="AI68" s="85"/>
      <c r="AJ68" s="85"/>
      <c r="AK68" s="85"/>
    </row>
    <row r="69" spans="17:40" ht="15" customHeight="1" thickBot="1">
      <c r="Q69" s="458"/>
      <c r="R69" s="401"/>
      <c r="S69" s="402"/>
      <c r="T69" s="403"/>
      <c r="U69" s="350"/>
      <c r="V69" s="351"/>
      <c r="W69" s="352"/>
      <c r="X69" s="352"/>
      <c r="Y69" s="353" t="str">
        <f t="shared" ref="Y69:Y80" si="5">AD69</f>
        <v/>
      </c>
      <c r="Z69" s="354"/>
      <c r="AA69" s="157">
        <f t="shared" si="4"/>
        <v>500</v>
      </c>
      <c r="AB69" s="158" t="str">
        <f t="shared" ref="AB69:AB73" si="6">IFERROR(ROUND(EXP(2.71-0.812*LN(V69)-0.654*LN(AA69)),4),"")</f>
        <v/>
      </c>
      <c r="AC69" s="159" t="str">
        <f t="shared" ref="AC69:AC80" si="7">IFERROR(ROUND($AK$73*AB69,4),"")</f>
        <v/>
      </c>
      <c r="AD69" s="160" t="str">
        <f t="shared" ref="AD69:AD73" si="8">IFERROR(ROUND(W69*X69*AC69/1000,1),"")</f>
        <v/>
      </c>
      <c r="AG69" s="85"/>
      <c r="AH69" s="118">
        <v>5000</v>
      </c>
      <c r="AI69" s="85" t="s">
        <v>75</v>
      </c>
      <c r="AJ69" s="85"/>
      <c r="AK69" s="85"/>
    </row>
    <row r="70" spans="17:40" ht="15" customHeight="1" thickBot="1">
      <c r="Q70" s="458"/>
      <c r="R70" s="401"/>
      <c r="S70" s="402"/>
      <c r="T70" s="403"/>
      <c r="U70" s="350"/>
      <c r="V70" s="351"/>
      <c r="W70" s="352"/>
      <c r="X70" s="352"/>
      <c r="Y70" s="353" t="str">
        <f t="shared" si="5"/>
        <v/>
      </c>
      <c r="Z70" s="354"/>
      <c r="AA70" s="157">
        <f t="shared" si="4"/>
        <v>500</v>
      </c>
      <c r="AB70" s="158" t="str">
        <f t="shared" si="6"/>
        <v/>
      </c>
      <c r="AC70" s="159" t="str">
        <f t="shared" si="7"/>
        <v/>
      </c>
      <c r="AD70" s="160" t="str">
        <f t="shared" si="8"/>
        <v/>
      </c>
      <c r="AG70" s="119" t="s">
        <v>69</v>
      </c>
      <c r="AH70" s="87">
        <f>VLOOKUP(AH69,AH77:AI85,2)</f>
        <v>5000</v>
      </c>
      <c r="AI70" s="85" t="s">
        <v>75</v>
      </c>
      <c r="AJ70" s="85"/>
      <c r="AK70" s="85"/>
    </row>
    <row r="71" spans="17:40" ht="15" customHeight="1" thickBot="1">
      <c r="Q71" s="458"/>
      <c r="R71" s="401"/>
      <c r="S71" s="402"/>
      <c r="T71" s="403"/>
      <c r="U71" s="350"/>
      <c r="V71" s="351"/>
      <c r="W71" s="352"/>
      <c r="X71" s="352"/>
      <c r="Y71" s="353" t="str">
        <f t="shared" si="5"/>
        <v/>
      </c>
      <c r="Z71" s="354"/>
      <c r="AA71" s="157">
        <f t="shared" si="4"/>
        <v>500</v>
      </c>
      <c r="AB71" s="158" t="str">
        <f t="shared" si="6"/>
        <v/>
      </c>
      <c r="AC71" s="159" t="str">
        <f t="shared" si="7"/>
        <v/>
      </c>
      <c r="AD71" s="160" t="str">
        <f t="shared" si="8"/>
        <v/>
      </c>
      <c r="AG71" s="119" t="s">
        <v>76</v>
      </c>
      <c r="AH71" s="118">
        <v>50</v>
      </c>
      <c r="AI71" s="85" t="s">
        <v>77</v>
      </c>
      <c r="AJ71" s="85"/>
      <c r="AK71" s="85"/>
    </row>
    <row r="72" spans="17:40" ht="15" customHeight="1" thickBot="1">
      <c r="Q72" s="458"/>
      <c r="R72" s="401"/>
      <c r="S72" s="402"/>
      <c r="T72" s="403"/>
      <c r="U72" s="350"/>
      <c r="V72" s="351"/>
      <c r="W72" s="352"/>
      <c r="X72" s="352"/>
      <c r="Y72" s="353" t="str">
        <f t="shared" si="5"/>
        <v/>
      </c>
      <c r="Z72" s="354"/>
      <c r="AA72" s="157">
        <f t="shared" si="4"/>
        <v>500</v>
      </c>
      <c r="AB72" s="158" t="str">
        <f t="shared" si="6"/>
        <v/>
      </c>
      <c r="AC72" s="159" t="str">
        <f t="shared" si="7"/>
        <v/>
      </c>
      <c r="AD72" s="160" t="str">
        <f t="shared" si="8"/>
        <v/>
      </c>
      <c r="AG72" s="101" t="s">
        <v>70</v>
      </c>
      <c r="AH72" s="85" t="s">
        <v>78</v>
      </c>
      <c r="AI72" s="85" t="s">
        <v>79</v>
      </c>
      <c r="AJ72" s="116" t="s">
        <v>80</v>
      </c>
      <c r="AK72" s="3" t="s">
        <v>81</v>
      </c>
      <c r="AL72" s="85" t="s">
        <v>82</v>
      </c>
    </row>
    <row r="73" spans="17:40" ht="15" customHeight="1" thickBot="1">
      <c r="Q73" s="458"/>
      <c r="R73" s="401"/>
      <c r="S73" s="404"/>
      <c r="T73" s="403"/>
      <c r="U73" s="350"/>
      <c r="V73" s="351"/>
      <c r="W73" s="352"/>
      <c r="X73" s="352"/>
      <c r="Y73" s="355" t="str">
        <f t="shared" si="5"/>
        <v/>
      </c>
      <c r="Z73" s="354"/>
      <c r="AA73" s="157">
        <f t="shared" si="4"/>
        <v>500</v>
      </c>
      <c r="AB73" s="158" t="str">
        <f t="shared" si="6"/>
        <v/>
      </c>
      <c r="AC73" s="159" t="str">
        <f t="shared" si="7"/>
        <v/>
      </c>
      <c r="AD73" s="160" t="str">
        <f t="shared" si="8"/>
        <v/>
      </c>
      <c r="AG73" s="113">
        <f>ROUND(EXP(2.71-0.812*LN(AH71/100)-0.654*LN(AH70)),4)</f>
        <v>0.10050000000000001</v>
      </c>
      <c r="AH73" s="85">
        <v>37.700000000000003</v>
      </c>
      <c r="AI73" s="85">
        <v>1.8700000000000001E-2</v>
      </c>
      <c r="AJ73" s="85">
        <f>44/12</f>
        <v>3.6666666666666665</v>
      </c>
      <c r="AK73" s="162">
        <f>AH73*AI73*AJ73</f>
        <v>2.5849633333333335</v>
      </c>
      <c r="AL73" s="112">
        <f>ROUND(AG73*AK73,4)</f>
        <v>0.25979999999999998</v>
      </c>
    </row>
    <row r="74" spans="17:40" ht="15" customHeight="1" thickBot="1">
      <c r="Q74" s="459"/>
      <c r="R74" s="405"/>
      <c r="S74" s="406" t="s">
        <v>83</v>
      </c>
      <c r="T74" s="407"/>
      <c r="U74" s="356"/>
      <c r="V74" s="356"/>
      <c r="W74" s="357"/>
      <c r="X74" s="358" t="s">
        <v>31</v>
      </c>
      <c r="Y74" s="359">
        <f>ROUND(AD74,0)</f>
        <v>0</v>
      </c>
      <c r="Z74" s="354"/>
      <c r="AA74" s="178"/>
      <c r="AB74" s="179"/>
      <c r="AC74" s="180"/>
      <c r="AD74" s="181">
        <f>SUM(AD68:AD73)</f>
        <v>0</v>
      </c>
      <c r="AE74" s="163"/>
      <c r="AG74" s="113"/>
      <c r="AH74" s="85"/>
      <c r="AI74" s="85"/>
      <c r="AJ74" s="85"/>
      <c r="AK74" s="162"/>
      <c r="AL74" s="164"/>
    </row>
    <row r="75" spans="17:40" ht="15" customHeight="1" thickTop="1" thickBot="1">
      <c r="Q75" s="458" t="s">
        <v>84</v>
      </c>
      <c r="R75" s="408"/>
      <c r="S75" s="402"/>
      <c r="T75" s="409"/>
      <c r="U75" s="360"/>
      <c r="V75" s="361"/>
      <c r="W75" s="352"/>
      <c r="X75" s="362"/>
      <c r="Y75" s="363" t="str">
        <f t="shared" si="5"/>
        <v/>
      </c>
      <c r="Z75" s="354"/>
      <c r="AA75" s="174">
        <f t="shared" ref="AA75:AA80" si="9">IFERROR(VLOOKUP(U75*1000,$AH$77:$AI$85,2),"")</f>
        <v>500</v>
      </c>
      <c r="AB75" s="175" t="str">
        <f>IFERROR(ROUND(EXP(2.71-0.812*LN(V75)-0.654*LN(AA75)),4),"")</f>
        <v/>
      </c>
      <c r="AC75" s="176" t="str">
        <f>IFERROR(ROUND($AK$73*AB75,4),"")</f>
        <v/>
      </c>
      <c r="AD75" s="177" t="str">
        <f>IFERROR(ROUND(W75*X75*AC75/1000,1),"")</f>
        <v/>
      </c>
      <c r="AG75" s="101" t="s">
        <v>85</v>
      </c>
      <c r="AH75" s="101" t="s">
        <v>86</v>
      </c>
      <c r="AI75" s="85" t="s">
        <v>87</v>
      </c>
      <c r="AJ75" s="85"/>
      <c r="AL75" s="85" t="s">
        <v>88</v>
      </c>
    </row>
    <row r="76" spans="17:40" ht="15" customHeight="1" thickBot="1">
      <c r="Q76" s="458"/>
      <c r="R76" s="401"/>
      <c r="S76" s="402"/>
      <c r="T76" s="403"/>
      <c r="U76" s="350"/>
      <c r="V76" s="351"/>
      <c r="W76" s="352"/>
      <c r="X76" s="352"/>
      <c r="Y76" s="353" t="str">
        <f t="shared" si="5"/>
        <v/>
      </c>
      <c r="Z76" s="354"/>
      <c r="AA76" s="157">
        <f t="shared" si="9"/>
        <v>500</v>
      </c>
      <c r="AB76" s="158" t="str">
        <f t="shared" ref="AB76:AB80" si="10">IFERROR(ROUND(EXP(2.71-0.812*LN(V76)-0.654*LN(AA76)),4),"")</f>
        <v/>
      </c>
      <c r="AC76" s="159" t="str">
        <f t="shared" si="7"/>
        <v/>
      </c>
      <c r="AD76" s="160" t="str">
        <f t="shared" ref="AD76:AD80" si="11">IFERROR(ROUND(W76*X76*AC76/1000,1),"")</f>
        <v/>
      </c>
      <c r="AG76" s="85"/>
      <c r="AH76" s="85"/>
      <c r="AI76" s="85"/>
      <c r="AJ76" s="85"/>
      <c r="AK76" s="85"/>
    </row>
    <row r="77" spans="17:40" ht="15" customHeight="1" thickBot="1">
      <c r="Q77" s="458"/>
      <c r="R77" s="401"/>
      <c r="S77" s="402"/>
      <c r="T77" s="403"/>
      <c r="U77" s="350"/>
      <c r="V77" s="351"/>
      <c r="W77" s="352"/>
      <c r="X77" s="352"/>
      <c r="Y77" s="353" t="str">
        <f t="shared" si="5"/>
        <v/>
      </c>
      <c r="Z77" s="354"/>
      <c r="AA77" s="157">
        <f t="shared" si="9"/>
        <v>500</v>
      </c>
      <c r="AB77" s="158" t="str">
        <f t="shared" si="10"/>
        <v/>
      </c>
      <c r="AC77" s="159" t="str">
        <f t="shared" si="7"/>
        <v/>
      </c>
      <c r="AD77" s="160" t="str">
        <f t="shared" si="11"/>
        <v/>
      </c>
      <c r="AG77" s="85"/>
      <c r="AH77" s="87">
        <v>0</v>
      </c>
      <c r="AI77" s="87">
        <v>500</v>
      </c>
      <c r="AJ77" s="85"/>
      <c r="AK77" s="85"/>
      <c r="AN77" s="281"/>
    </row>
    <row r="78" spans="17:40" ht="15" customHeight="1" thickBot="1">
      <c r="Q78" s="458"/>
      <c r="R78" s="401"/>
      <c r="S78" s="402"/>
      <c r="T78" s="403"/>
      <c r="U78" s="350"/>
      <c r="V78" s="351"/>
      <c r="W78" s="352"/>
      <c r="X78" s="352"/>
      <c r="Y78" s="353" t="str">
        <f t="shared" si="5"/>
        <v/>
      </c>
      <c r="Z78" s="354"/>
      <c r="AA78" s="157">
        <f t="shared" si="9"/>
        <v>500</v>
      </c>
      <c r="AB78" s="158" t="str">
        <f t="shared" si="10"/>
        <v/>
      </c>
      <c r="AC78" s="159" t="str">
        <f t="shared" si="7"/>
        <v/>
      </c>
      <c r="AD78" s="160" t="str">
        <f t="shared" si="11"/>
        <v/>
      </c>
      <c r="AG78" s="85"/>
      <c r="AH78" s="87">
        <v>1000</v>
      </c>
      <c r="AI78" s="87">
        <v>1500</v>
      </c>
      <c r="AJ78" s="85"/>
      <c r="AK78" s="85"/>
    </row>
    <row r="79" spans="17:40" ht="15" customHeight="1" thickBot="1">
      <c r="Q79" s="458"/>
      <c r="R79" s="401"/>
      <c r="S79" s="402"/>
      <c r="T79" s="403"/>
      <c r="U79" s="350"/>
      <c r="V79" s="351"/>
      <c r="W79" s="352"/>
      <c r="X79" s="352"/>
      <c r="Y79" s="353" t="str">
        <f t="shared" si="5"/>
        <v/>
      </c>
      <c r="Z79" s="354"/>
      <c r="AA79" s="157">
        <f t="shared" si="9"/>
        <v>500</v>
      </c>
      <c r="AB79" s="158" t="str">
        <f t="shared" si="10"/>
        <v/>
      </c>
      <c r="AC79" s="159" t="str">
        <f t="shared" si="7"/>
        <v/>
      </c>
      <c r="AD79" s="160" t="str">
        <f t="shared" si="11"/>
        <v/>
      </c>
      <c r="AG79" s="85"/>
      <c r="AH79" s="87">
        <v>2000</v>
      </c>
      <c r="AI79" s="87">
        <v>3000</v>
      </c>
      <c r="AJ79" s="85"/>
      <c r="AK79" s="85"/>
    </row>
    <row r="80" spans="17:40" ht="15" customHeight="1" thickBot="1">
      <c r="Q80" s="458"/>
      <c r="R80" s="410"/>
      <c r="S80" s="411"/>
      <c r="T80" s="412"/>
      <c r="U80" s="364"/>
      <c r="V80" s="365"/>
      <c r="W80" s="366"/>
      <c r="X80" s="366"/>
      <c r="Y80" s="355" t="str">
        <f t="shared" si="5"/>
        <v/>
      </c>
      <c r="Z80" s="354"/>
      <c r="AA80" s="157">
        <f t="shared" si="9"/>
        <v>500</v>
      </c>
      <c r="AB80" s="158" t="str">
        <f t="shared" si="10"/>
        <v/>
      </c>
      <c r="AC80" s="159" t="str">
        <f t="shared" si="7"/>
        <v/>
      </c>
      <c r="AD80" s="160" t="str">
        <f t="shared" si="11"/>
        <v/>
      </c>
      <c r="AG80" s="85"/>
      <c r="AH80" s="87">
        <v>4000</v>
      </c>
      <c r="AI80" s="87">
        <v>5000</v>
      </c>
      <c r="AJ80" s="85"/>
      <c r="AK80" s="85"/>
    </row>
    <row r="81" spans="17:37" ht="15" customHeight="1" thickBot="1">
      <c r="Q81" s="460"/>
      <c r="R81" s="401"/>
      <c r="S81" s="404" t="s">
        <v>83</v>
      </c>
      <c r="T81" s="403"/>
      <c r="U81" s="349"/>
      <c r="V81" s="349"/>
      <c r="W81" s="349"/>
      <c r="X81" s="367" t="s">
        <v>40</v>
      </c>
      <c r="Y81" s="359">
        <f>ROUND(AD81,0)</f>
        <v>0</v>
      </c>
      <c r="Z81" s="354"/>
      <c r="AA81" s="171"/>
      <c r="AB81" s="172"/>
      <c r="AC81" s="173"/>
      <c r="AD81" s="161">
        <f>SUM(AD75:AD80)</f>
        <v>0</v>
      </c>
      <c r="AG81" s="85"/>
      <c r="AH81" s="87"/>
      <c r="AI81" s="87"/>
      <c r="AJ81" s="85"/>
      <c r="AK81" s="85"/>
    </row>
    <row r="82" spans="17:37">
      <c r="R82" s="413"/>
      <c r="S82" s="414"/>
      <c r="T82" s="414"/>
      <c r="U82" s="354"/>
      <c r="V82" s="354"/>
      <c r="W82" s="354"/>
      <c r="X82" s="354"/>
      <c r="Y82" s="369" t="s">
        <v>195</v>
      </c>
      <c r="Z82" s="354"/>
      <c r="AA82" s="27"/>
      <c r="AB82" s="27"/>
      <c r="AC82" s="27"/>
      <c r="AD82" s="27"/>
      <c r="AE82" s="29"/>
      <c r="AF82" s="32"/>
      <c r="AG82" s="85"/>
      <c r="AH82" s="87">
        <v>6000</v>
      </c>
      <c r="AI82" s="87">
        <v>7000</v>
      </c>
      <c r="AJ82" s="85"/>
      <c r="AK82" s="85"/>
    </row>
    <row r="83" spans="17:37" ht="17.25">
      <c r="Q83" s="33" t="s">
        <v>201</v>
      </c>
      <c r="R83" s="415"/>
      <c r="S83" s="414"/>
      <c r="T83" s="414"/>
      <c r="U83" s="354"/>
      <c r="V83" s="354"/>
      <c r="W83" s="354"/>
      <c r="X83" s="354"/>
      <c r="Y83" s="354"/>
      <c r="Z83" s="354"/>
      <c r="AA83" s="27"/>
      <c r="AB83" s="27"/>
      <c r="AC83" s="27"/>
      <c r="AD83" s="27"/>
      <c r="AE83" s="29"/>
      <c r="AF83" s="32"/>
      <c r="AG83" s="85"/>
      <c r="AH83" s="87">
        <v>8000</v>
      </c>
      <c r="AI83" s="87">
        <v>9000</v>
      </c>
      <c r="AJ83" s="85"/>
      <c r="AK83" s="85"/>
    </row>
    <row r="84" spans="17:37">
      <c r="Q84" s="461" t="s">
        <v>59</v>
      </c>
      <c r="R84" s="463" t="s">
        <v>60</v>
      </c>
      <c r="S84" s="463" t="s">
        <v>5</v>
      </c>
      <c r="T84" s="474" t="s">
        <v>61</v>
      </c>
      <c r="U84" s="476" t="s">
        <v>89</v>
      </c>
      <c r="V84" s="476"/>
      <c r="W84" s="476"/>
      <c r="X84" s="348" t="s">
        <v>63</v>
      </c>
      <c r="Y84" s="370"/>
      <c r="Z84" s="2"/>
      <c r="AA84" s="27"/>
      <c r="AB84" s="27"/>
      <c r="AC84" s="27"/>
      <c r="AD84" s="27"/>
      <c r="AE84" s="29"/>
      <c r="AF84" s="32"/>
      <c r="AG84" s="85"/>
      <c r="AH84" s="87">
        <v>10000</v>
      </c>
      <c r="AI84" s="87">
        <v>11000</v>
      </c>
      <c r="AJ84" s="85"/>
      <c r="AK84" s="85"/>
    </row>
    <row r="85" spans="17:37" ht="15" customHeight="1" thickBot="1">
      <c r="Q85" s="462"/>
      <c r="R85" s="464"/>
      <c r="S85" s="465"/>
      <c r="T85" s="475"/>
      <c r="U85" s="476"/>
      <c r="V85" s="476"/>
      <c r="W85" s="476"/>
      <c r="X85" s="348" t="s">
        <v>200</v>
      </c>
      <c r="Y85" s="348" t="s">
        <v>30</v>
      </c>
      <c r="Z85" s="2"/>
      <c r="AA85" s="27"/>
      <c r="AB85" s="27"/>
      <c r="AC85" s="85" t="s">
        <v>71</v>
      </c>
      <c r="AD85" s="156" t="s">
        <v>30</v>
      </c>
      <c r="AE85" s="29"/>
      <c r="AF85" s="32"/>
      <c r="AG85" s="85"/>
      <c r="AH85" s="87">
        <v>12000</v>
      </c>
      <c r="AI85" s="87">
        <v>14500</v>
      </c>
      <c r="AJ85" s="85"/>
      <c r="AK85" s="85"/>
    </row>
    <row r="86" spans="17:37" ht="15" customHeight="1" thickBot="1">
      <c r="Q86" s="457" t="s">
        <v>73</v>
      </c>
      <c r="R86" s="418"/>
      <c r="S86" s="419"/>
      <c r="T86" s="420"/>
      <c r="U86" s="448"/>
      <c r="V86" s="449"/>
      <c r="W86" s="450"/>
      <c r="X86" s="372"/>
      <c r="Y86" s="373"/>
      <c r="Z86" s="2"/>
      <c r="AA86" s="27"/>
      <c r="AB86" s="27"/>
      <c r="AC86" s="37" t="str">
        <f>IFERROR(VLOOKUP(U86,入出力データ!$B$10:$D$21,3),"")</f>
        <v/>
      </c>
      <c r="AD86" s="184" t="str">
        <f>IFERROR(X86*AC86,"")</f>
        <v/>
      </c>
      <c r="AE86" s="29"/>
      <c r="AF86" s="32"/>
      <c r="AG86" s="85"/>
      <c r="AH86" s="87">
        <v>17000</v>
      </c>
      <c r="AI86" s="87"/>
      <c r="AJ86" s="85"/>
      <c r="AK86" s="85"/>
    </row>
    <row r="87" spans="17:37" ht="15" customHeight="1" thickBot="1">
      <c r="Q87" s="458"/>
      <c r="R87" s="416"/>
      <c r="S87" s="421"/>
      <c r="T87" s="420"/>
      <c r="U87" s="448"/>
      <c r="V87" s="449"/>
      <c r="W87" s="450"/>
      <c r="X87" s="374"/>
      <c r="Y87" s="353"/>
      <c r="Z87" s="2"/>
      <c r="AA87" s="27"/>
      <c r="AB87" s="27"/>
      <c r="AC87" s="37" t="str">
        <f>IFERROR(VLOOKUP(U87,入出力データ!$B$10:$D$21,3),"")</f>
        <v/>
      </c>
      <c r="AD87" s="184" t="str">
        <f t="shared" ref="AD87:AD98" si="12">IFERROR(X87*AC87,"")</f>
        <v/>
      </c>
      <c r="AE87" s="29"/>
      <c r="AF87" s="32"/>
      <c r="AG87" s="85"/>
      <c r="AH87" s="87"/>
      <c r="AI87" s="87"/>
      <c r="AJ87" s="85"/>
      <c r="AK87" s="85"/>
    </row>
    <row r="88" spans="17:37" ht="15" customHeight="1" thickBot="1">
      <c r="Q88" s="458"/>
      <c r="R88" s="418"/>
      <c r="S88" s="421"/>
      <c r="T88" s="420"/>
      <c r="U88" s="448"/>
      <c r="V88" s="449"/>
      <c r="W88" s="450"/>
      <c r="X88" s="374"/>
      <c r="Y88" s="353"/>
      <c r="Z88" s="2"/>
      <c r="AA88" s="27"/>
      <c r="AB88" s="27"/>
      <c r="AC88" s="37" t="str">
        <f>IFERROR(VLOOKUP(U88,入出力データ!$B$10:$D$21,3),"")</f>
        <v/>
      </c>
      <c r="AD88" s="184" t="str">
        <f t="shared" si="12"/>
        <v/>
      </c>
      <c r="AE88" s="29"/>
      <c r="AF88" s="32"/>
      <c r="AG88" s="85"/>
      <c r="AH88" s="87"/>
      <c r="AI88" s="87"/>
      <c r="AJ88" s="85"/>
      <c r="AK88" s="85"/>
    </row>
    <row r="89" spans="17:37" ht="15" customHeight="1" thickBot="1">
      <c r="Q89" s="458"/>
      <c r="R89" s="416"/>
      <c r="S89" s="421"/>
      <c r="T89" s="420"/>
      <c r="U89" s="448"/>
      <c r="V89" s="449"/>
      <c r="W89" s="450"/>
      <c r="X89" s="374"/>
      <c r="Y89" s="353"/>
      <c r="Z89" s="2"/>
      <c r="AA89" s="27"/>
      <c r="AB89" s="27"/>
      <c r="AC89" s="37" t="str">
        <f>IFERROR(VLOOKUP(U89,入出力データ!$B$10:$D$21,3),"")</f>
        <v/>
      </c>
      <c r="AD89" s="184" t="str">
        <f t="shared" si="12"/>
        <v/>
      </c>
      <c r="AE89" s="29"/>
      <c r="AF89" s="32"/>
      <c r="AG89" s="85"/>
      <c r="AH89" s="87"/>
      <c r="AI89" s="87"/>
      <c r="AJ89" s="85"/>
      <c r="AK89" s="85"/>
    </row>
    <row r="90" spans="17:37" ht="15" customHeight="1" thickBot="1">
      <c r="Q90" s="458"/>
      <c r="R90" s="418"/>
      <c r="S90" s="421"/>
      <c r="T90" s="420"/>
      <c r="U90" s="448"/>
      <c r="V90" s="449"/>
      <c r="W90" s="450"/>
      <c r="X90" s="374"/>
      <c r="Y90" s="353"/>
      <c r="Z90" s="2"/>
      <c r="AA90" s="27"/>
      <c r="AB90" s="27"/>
      <c r="AC90" s="37" t="str">
        <f>IFERROR(VLOOKUP(U90,入出力データ!$B$10:$D$21,3),"")</f>
        <v/>
      </c>
      <c r="AD90" s="184" t="str">
        <f t="shared" si="12"/>
        <v/>
      </c>
      <c r="AE90" s="29"/>
      <c r="AF90" s="32"/>
      <c r="AG90" s="85"/>
      <c r="AH90" s="87"/>
      <c r="AI90" s="87"/>
      <c r="AJ90" s="85"/>
      <c r="AK90" s="85"/>
    </row>
    <row r="91" spans="17:37" ht="15" customHeight="1" thickBot="1">
      <c r="Q91" s="458"/>
      <c r="R91" s="416"/>
      <c r="S91" s="421"/>
      <c r="T91" s="420"/>
      <c r="U91" s="448"/>
      <c r="V91" s="449"/>
      <c r="W91" s="450"/>
      <c r="X91" s="374"/>
      <c r="Y91" s="353"/>
      <c r="Z91" s="2"/>
      <c r="AA91" s="27"/>
      <c r="AB91" s="27"/>
      <c r="AC91" s="37" t="str">
        <f>IFERROR(VLOOKUP(U91,入出力データ!$B$10:$D$21,3),"")</f>
        <v/>
      </c>
      <c r="AD91" s="184" t="str">
        <f t="shared" si="12"/>
        <v/>
      </c>
      <c r="AE91" s="29"/>
      <c r="AF91" s="32"/>
      <c r="AG91" s="85"/>
      <c r="AH91" s="87"/>
      <c r="AI91" s="87"/>
      <c r="AJ91" s="85"/>
      <c r="AK91" s="85"/>
    </row>
    <row r="92" spans="17:37" ht="15" customHeight="1" thickBot="1">
      <c r="Q92" s="459"/>
      <c r="R92" s="422"/>
      <c r="S92" s="406" t="s">
        <v>83</v>
      </c>
      <c r="T92" s="423"/>
      <c r="U92" s="471"/>
      <c r="V92" s="472"/>
      <c r="W92" s="473"/>
      <c r="X92" s="358" t="s">
        <v>31</v>
      </c>
      <c r="Y92" s="359">
        <f>ROUND(AD92,0)</f>
        <v>0</v>
      </c>
      <c r="Z92" s="2"/>
      <c r="AA92" s="27"/>
      <c r="AB92" s="27"/>
      <c r="AC92" s="284"/>
      <c r="AD92" s="182">
        <f>SUM(AD86:AD91)</f>
        <v>0</v>
      </c>
      <c r="AE92" s="29"/>
      <c r="AF92" s="32"/>
      <c r="AG92" s="85"/>
      <c r="AH92" s="87"/>
      <c r="AI92" s="87"/>
      <c r="AJ92" s="85"/>
      <c r="AK92" s="85"/>
    </row>
    <row r="93" spans="17:37" ht="15" customHeight="1" thickTop="1" thickBot="1">
      <c r="Q93" s="458" t="s">
        <v>84</v>
      </c>
      <c r="R93" s="416"/>
      <c r="S93" s="419"/>
      <c r="T93" s="419"/>
      <c r="U93" s="448"/>
      <c r="V93" s="449"/>
      <c r="W93" s="450"/>
      <c r="X93" s="375"/>
      <c r="Y93" s="376"/>
      <c r="Z93" s="2"/>
      <c r="AA93" s="27"/>
      <c r="AB93" s="27"/>
      <c r="AC93" s="283" t="str">
        <f>IFERROR(VLOOKUP(U93,入出力データ!$B$10:$D$21,3),"")</f>
        <v/>
      </c>
      <c r="AD93" s="184" t="str">
        <f t="shared" si="12"/>
        <v/>
      </c>
      <c r="AE93" s="29"/>
      <c r="AF93" s="32"/>
      <c r="AG93" s="85"/>
      <c r="AH93" s="87"/>
      <c r="AI93" s="87"/>
      <c r="AJ93" s="85"/>
      <c r="AK93" s="85"/>
    </row>
    <row r="94" spans="17:37" ht="15" customHeight="1" thickBot="1">
      <c r="Q94" s="458"/>
      <c r="R94" s="416"/>
      <c r="S94" s="419"/>
      <c r="T94" s="419"/>
      <c r="U94" s="448"/>
      <c r="V94" s="449"/>
      <c r="W94" s="450"/>
      <c r="X94" s="375"/>
      <c r="Y94" s="376"/>
      <c r="Z94" s="2"/>
      <c r="AA94" s="27"/>
      <c r="AB94" s="27"/>
      <c r="AC94" s="37" t="str">
        <f>IFERROR(VLOOKUP(U94,入出力データ!$B$10:$D$21,3),"")</f>
        <v/>
      </c>
      <c r="AD94" s="184" t="str">
        <f t="shared" si="12"/>
        <v/>
      </c>
      <c r="AE94" s="29"/>
      <c r="AF94" s="32"/>
      <c r="AG94" s="85"/>
      <c r="AH94" s="87"/>
      <c r="AI94" s="87"/>
      <c r="AJ94" s="85"/>
      <c r="AK94" s="85"/>
    </row>
    <row r="95" spans="17:37" ht="15" customHeight="1" thickBot="1">
      <c r="Q95" s="458"/>
      <c r="R95" s="416"/>
      <c r="S95" s="419"/>
      <c r="T95" s="419"/>
      <c r="U95" s="448"/>
      <c r="V95" s="449"/>
      <c r="W95" s="450"/>
      <c r="X95" s="375"/>
      <c r="Y95" s="376"/>
      <c r="Z95" s="2"/>
      <c r="AA95" s="27"/>
      <c r="AB95" s="27"/>
      <c r="AC95" s="37" t="str">
        <f>IFERROR(VLOOKUP(U95,入出力データ!$B$10:$D$21,3),"")</f>
        <v/>
      </c>
      <c r="AD95" s="184" t="str">
        <f t="shared" si="12"/>
        <v/>
      </c>
      <c r="AE95" s="29"/>
      <c r="AF95" s="32"/>
      <c r="AG95" s="85"/>
      <c r="AH95" s="87"/>
      <c r="AI95" s="87"/>
      <c r="AJ95" s="85"/>
      <c r="AK95" s="85"/>
    </row>
    <row r="96" spans="17:37" ht="15" customHeight="1" thickBot="1">
      <c r="Q96" s="458"/>
      <c r="R96" s="416"/>
      <c r="S96" s="419"/>
      <c r="T96" s="419"/>
      <c r="U96" s="448"/>
      <c r="V96" s="449"/>
      <c r="W96" s="450"/>
      <c r="X96" s="375"/>
      <c r="Y96" s="376"/>
      <c r="Z96" s="2"/>
      <c r="AA96" s="27"/>
      <c r="AB96" s="27"/>
      <c r="AC96" s="37" t="str">
        <f>IFERROR(VLOOKUP(U96,入出力データ!$B$10:$D$21,3),"")</f>
        <v/>
      </c>
      <c r="AD96" s="184" t="str">
        <f t="shared" si="12"/>
        <v/>
      </c>
      <c r="AE96" s="29"/>
      <c r="AF96" s="32"/>
      <c r="AG96" s="85"/>
      <c r="AH96" s="87"/>
      <c r="AI96" s="87"/>
      <c r="AJ96" s="85"/>
      <c r="AK96" s="85"/>
    </row>
    <row r="97" spans="17:37" ht="14.25" customHeight="1" thickBot="1">
      <c r="Q97" s="458"/>
      <c r="R97" s="416"/>
      <c r="S97" s="421"/>
      <c r="T97" s="420"/>
      <c r="U97" s="448"/>
      <c r="V97" s="449"/>
      <c r="W97" s="450"/>
      <c r="X97" s="374"/>
      <c r="Y97" s="353"/>
      <c r="Z97" s="2"/>
      <c r="AA97" s="27"/>
      <c r="AB97" s="27"/>
      <c r="AC97" s="37" t="str">
        <f>IFERROR(VLOOKUP(U97,入出力データ!$B$10:$D$21,3),"")</f>
        <v/>
      </c>
      <c r="AD97" s="184" t="str">
        <f t="shared" si="12"/>
        <v/>
      </c>
      <c r="AE97" s="29"/>
      <c r="AF97" s="32"/>
      <c r="AG97" s="85"/>
      <c r="AH97" s="87"/>
      <c r="AI97" s="87"/>
      <c r="AJ97" s="85"/>
      <c r="AK97" s="85"/>
    </row>
    <row r="98" spans="17:37" ht="15" customHeight="1" thickBot="1">
      <c r="Q98" s="458"/>
      <c r="R98" s="416"/>
      <c r="S98" s="421"/>
      <c r="T98" s="420"/>
      <c r="U98" s="448"/>
      <c r="V98" s="449"/>
      <c r="W98" s="450"/>
      <c r="X98" s="374"/>
      <c r="Y98" s="353"/>
      <c r="Z98" s="2"/>
      <c r="AA98" s="27"/>
      <c r="AB98" s="27"/>
      <c r="AC98" s="37" t="str">
        <f>IFERROR(VLOOKUP(U98,入出力データ!$B$10:$D$21,3),"")</f>
        <v/>
      </c>
      <c r="AD98" s="184" t="str">
        <f t="shared" si="12"/>
        <v/>
      </c>
      <c r="AE98" s="29"/>
      <c r="AF98" s="32"/>
      <c r="AG98" s="85"/>
      <c r="AI98" s="85"/>
      <c r="AJ98" s="85"/>
      <c r="AK98" s="85"/>
    </row>
    <row r="99" spans="17:37" ht="15" customHeight="1" thickBot="1">
      <c r="Q99" s="460"/>
      <c r="R99" s="416"/>
      <c r="S99" s="404" t="s">
        <v>83</v>
      </c>
      <c r="T99" s="420"/>
      <c r="U99" s="470"/>
      <c r="V99" s="470"/>
      <c r="W99" s="470"/>
      <c r="X99" s="367" t="s">
        <v>40</v>
      </c>
      <c r="Y99" s="359">
        <f>ROUND(AD99,0)</f>
        <v>0</v>
      </c>
      <c r="Z99" s="2"/>
      <c r="AA99" s="27"/>
      <c r="AB99" s="27"/>
      <c r="AC99" s="287"/>
      <c r="AD99" s="182">
        <f>SUM(AD93:AD98)</f>
        <v>0</v>
      </c>
      <c r="AE99" s="29"/>
      <c r="AF99" s="32"/>
      <c r="AG99" s="85"/>
      <c r="AH99" s="85"/>
      <c r="AI99" s="85"/>
      <c r="AJ99" s="85"/>
      <c r="AK99" s="85"/>
    </row>
    <row r="100" spans="17:37">
      <c r="R100" s="413"/>
      <c r="S100" s="414"/>
      <c r="T100" s="414"/>
      <c r="U100" s="354"/>
      <c r="V100" s="354"/>
      <c r="W100" s="354"/>
      <c r="X100" s="354"/>
      <c r="Y100" s="354"/>
      <c r="Z100" s="354"/>
      <c r="AA100" s="27"/>
      <c r="AB100" s="27"/>
      <c r="AC100" s="27"/>
      <c r="AD100" s="27"/>
      <c r="AE100" s="29"/>
      <c r="AF100" s="32"/>
      <c r="AG100" s="85"/>
      <c r="AH100" s="85"/>
      <c r="AI100" s="85"/>
      <c r="AJ100" s="85"/>
      <c r="AK100" s="85"/>
    </row>
    <row r="101" spans="17:37" ht="17.25">
      <c r="Q101" s="33" t="s">
        <v>199</v>
      </c>
      <c r="R101" s="415"/>
      <c r="S101" s="414"/>
      <c r="T101" s="414"/>
      <c r="U101" s="354"/>
      <c r="V101" s="354"/>
      <c r="W101" s="354"/>
      <c r="X101" s="354"/>
      <c r="Y101" s="354"/>
      <c r="Z101" s="354"/>
      <c r="AA101" s="27"/>
      <c r="AB101" s="27"/>
      <c r="AC101" s="27"/>
      <c r="AD101" s="27"/>
      <c r="AE101" s="29"/>
      <c r="AF101" s="32"/>
      <c r="AG101" s="85"/>
      <c r="AH101" s="85"/>
      <c r="AI101" s="85"/>
      <c r="AJ101" s="85"/>
      <c r="AK101" s="85"/>
    </row>
    <row r="102" spans="17:37">
      <c r="Q102" s="461" t="s">
        <v>59</v>
      </c>
      <c r="R102" s="463" t="s">
        <v>60</v>
      </c>
      <c r="S102" s="463" t="s">
        <v>5</v>
      </c>
      <c r="T102" s="463" t="s">
        <v>61</v>
      </c>
      <c r="U102" s="451" t="s">
        <v>89</v>
      </c>
      <c r="V102" s="452"/>
      <c r="W102" s="453"/>
      <c r="X102" s="348" t="s">
        <v>63</v>
      </c>
      <c r="Y102" s="370"/>
      <c r="Z102" s="354"/>
      <c r="AA102" s="27"/>
      <c r="AB102" s="27"/>
      <c r="AC102" s="27"/>
      <c r="AD102" s="27"/>
      <c r="AE102" s="29"/>
      <c r="AF102" s="32"/>
      <c r="AG102" s="85"/>
      <c r="AH102" s="85"/>
      <c r="AI102" s="85"/>
      <c r="AJ102" s="85"/>
      <c r="AK102" s="85"/>
    </row>
    <row r="103" spans="17:37" ht="15" customHeight="1" thickBot="1">
      <c r="Q103" s="462"/>
      <c r="R103" s="464"/>
      <c r="S103" s="465"/>
      <c r="T103" s="466"/>
      <c r="U103" s="454"/>
      <c r="V103" s="455"/>
      <c r="W103" s="456"/>
      <c r="X103" s="348" t="s">
        <v>200</v>
      </c>
      <c r="Y103" s="348" t="s">
        <v>30</v>
      </c>
      <c r="Z103" s="354"/>
      <c r="AA103" s="27"/>
      <c r="AB103" s="27"/>
      <c r="AC103" s="27"/>
      <c r="AD103" s="27"/>
      <c r="AE103" s="29"/>
      <c r="AF103" s="32"/>
      <c r="AG103" s="85"/>
      <c r="AH103" s="85"/>
      <c r="AI103" s="85"/>
      <c r="AJ103" s="85"/>
      <c r="AK103" s="85"/>
    </row>
    <row r="104" spans="17:37" ht="15" customHeight="1" thickBot="1">
      <c r="Q104" s="457" t="s">
        <v>73</v>
      </c>
      <c r="R104" s="401"/>
      <c r="S104" s="424"/>
      <c r="T104" s="425"/>
      <c r="U104" s="448"/>
      <c r="V104" s="449"/>
      <c r="W104" s="450"/>
      <c r="X104" s="372"/>
      <c r="Y104" s="373"/>
      <c r="Z104" s="354"/>
      <c r="AA104" s="27"/>
      <c r="AB104" s="27"/>
      <c r="AC104" s="37" t="str">
        <f>IFERROR(VLOOKUP(U104,入出力データ!$B$10:$D$21,3),"")</f>
        <v/>
      </c>
      <c r="AD104" s="184" t="str">
        <f>IFERROR(X104*AC104,"")</f>
        <v/>
      </c>
      <c r="AE104" s="29"/>
      <c r="AF104" s="32"/>
      <c r="AG104" s="85"/>
      <c r="AH104" s="85"/>
      <c r="AI104" s="85"/>
      <c r="AJ104" s="85"/>
      <c r="AK104" s="85"/>
    </row>
    <row r="105" spans="17:37" ht="15" customHeight="1" thickBot="1">
      <c r="Q105" s="458"/>
      <c r="R105" s="401"/>
      <c r="S105" s="424"/>
      <c r="T105" s="425"/>
      <c r="U105" s="448"/>
      <c r="V105" s="449"/>
      <c r="W105" s="450"/>
      <c r="X105" s="372"/>
      <c r="Y105" s="353"/>
      <c r="Z105" s="354"/>
      <c r="AA105" s="27"/>
      <c r="AB105" s="27"/>
      <c r="AC105" s="37" t="str">
        <f>IFERROR(VLOOKUP(U105,入出力データ!$B$10:$D$21,3),"")</f>
        <v/>
      </c>
      <c r="AD105" s="184" t="str">
        <f t="shared" ref="AD105:AD109" si="13">IFERROR(X105*AC105,"")</f>
        <v/>
      </c>
      <c r="AE105" s="29"/>
      <c r="AF105" s="32"/>
      <c r="AG105" s="85"/>
      <c r="AH105" s="85"/>
      <c r="AI105" s="85"/>
      <c r="AJ105" s="85"/>
      <c r="AK105" s="85"/>
    </row>
    <row r="106" spans="17:37" ht="15" customHeight="1" thickBot="1">
      <c r="Q106" s="458"/>
      <c r="R106" s="401"/>
      <c r="S106" s="424"/>
      <c r="T106" s="425"/>
      <c r="U106" s="448"/>
      <c r="V106" s="449"/>
      <c r="W106" s="450"/>
      <c r="X106" s="372"/>
      <c r="Y106" s="353"/>
      <c r="Z106" s="354"/>
      <c r="AA106" s="27"/>
      <c r="AB106" s="27"/>
      <c r="AC106" s="37" t="str">
        <f>IFERROR(VLOOKUP(U106,入出力データ!$B$10:$D$21,3),"")</f>
        <v/>
      </c>
      <c r="AD106" s="184" t="str">
        <f t="shared" si="13"/>
        <v/>
      </c>
      <c r="AE106" s="29"/>
      <c r="AF106" s="32"/>
      <c r="AG106" s="85"/>
      <c r="AH106" s="85"/>
      <c r="AI106" s="85"/>
      <c r="AJ106" s="85"/>
      <c r="AK106" s="85"/>
    </row>
    <row r="107" spans="17:37" ht="15" customHeight="1" thickBot="1">
      <c r="Q107" s="458"/>
      <c r="R107" s="401"/>
      <c r="S107" s="424"/>
      <c r="T107" s="425"/>
      <c r="U107" s="448"/>
      <c r="V107" s="449"/>
      <c r="W107" s="450"/>
      <c r="X107" s="372"/>
      <c r="Y107" s="353"/>
      <c r="Z107" s="354"/>
      <c r="AA107" s="27"/>
      <c r="AB107" s="27"/>
      <c r="AC107" s="37" t="str">
        <f>IFERROR(VLOOKUP(U107,入出力データ!$B$10:$D$21,3),"")</f>
        <v/>
      </c>
      <c r="AD107" s="184" t="str">
        <f t="shared" si="13"/>
        <v/>
      </c>
      <c r="AE107" s="29"/>
      <c r="AF107" s="32"/>
      <c r="AG107" s="85"/>
      <c r="AH107" s="85"/>
      <c r="AI107" s="85"/>
      <c r="AJ107" s="85"/>
      <c r="AK107" s="85"/>
    </row>
    <row r="108" spans="17:37" ht="15" customHeight="1" thickBot="1">
      <c r="Q108" s="458"/>
      <c r="R108" s="401"/>
      <c r="S108" s="424"/>
      <c r="T108" s="425"/>
      <c r="U108" s="448"/>
      <c r="V108" s="449"/>
      <c r="W108" s="450"/>
      <c r="X108" s="372"/>
      <c r="Y108" s="353"/>
      <c r="Z108" s="354"/>
      <c r="AA108" s="27"/>
      <c r="AB108" s="27"/>
      <c r="AC108" s="37" t="str">
        <f>IFERROR(VLOOKUP(U108,入出力データ!$B$10:$D$21,3),"")</f>
        <v/>
      </c>
      <c r="AD108" s="184" t="str">
        <f t="shared" si="13"/>
        <v/>
      </c>
      <c r="AF108" s="32"/>
      <c r="AG108" s="85"/>
      <c r="AH108" s="85"/>
      <c r="AI108" s="85"/>
      <c r="AJ108" s="85"/>
      <c r="AK108" s="85"/>
    </row>
    <row r="109" spans="17:37" ht="15" customHeight="1" thickBot="1">
      <c r="Q109" s="458"/>
      <c r="R109" s="401"/>
      <c r="S109" s="424"/>
      <c r="T109" s="425"/>
      <c r="U109" s="448"/>
      <c r="V109" s="449"/>
      <c r="W109" s="450"/>
      <c r="X109" s="372"/>
      <c r="Y109" s="353"/>
      <c r="Z109" s="354"/>
      <c r="AA109" s="27"/>
      <c r="AB109" s="27"/>
      <c r="AC109" s="37" t="str">
        <f>IFERROR(VLOOKUP(U109,入出力データ!$B$10:$D$21,3),"")</f>
        <v/>
      </c>
      <c r="AD109" s="184" t="str">
        <f t="shared" si="13"/>
        <v/>
      </c>
      <c r="AF109" s="32"/>
      <c r="AG109" s="85"/>
      <c r="AH109" s="85"/>
      <c r="AI109" s="85"/>
      <c r="AJ109" s="85"/>
      <c r="AK109" s="85"/>
    </row>
    <row r="110" spans="17:37" ht="15" customHeight="1" thickBot="1">
      <c r="Q110" s="459"/>
      <c r="R110" s="405"/>
      <c r="S110" s="406" t="s">
        <v>83</v>
      </c>
      <c r="T110" s="426"/>
      <c r="U110" s="471"/>
      <c r="V110" s="472"/>
      <c r="W110" s="473"/>
      <c r="X110" s="377" t="s">
        <v>31</v>
      </c>
      <c r="Y110" s="359">
        <f>ROUND(AD110,0)</f>
        <v>0</v>
      </c>
      <c r="Z110" s="354"/>
      <c r="AA110" s="27"/>
      <c r="AB110" s="27"/>
      <c r="AC110" s="285"/>
      <c r="AD110" s="183">
        <f>SUM(AD104:AD109)</f>
        <v>0</v>
      </c>
      <c r="AF110" s="32"/>
      <c r="AG110" s="85"/>
      <c r="AH110" s="85"/>
      <c r="AI110" s="85"/>
      <c r="AJ110" s="85"/>
      <c r="AK110" s="85"/>
    </row>
    <row r="111" spans="17:37" ht="15" customHeight="1" thickTop="1" thickBot="1">
      <c r="Q111" s="458" t="s">
        <v>84</v>
      </c>
      <c r="R111" s="408"/>
      <c r="S111" s="424"/>
      <c r="T111" s="425"/>
      <c r="U111" s="448"/>
      <c r="V111" s="449"/>
      <c r="W111" s="450"/>
      <c r="X111" s="378"/>
      <c r="Y111" s="379"/>
      <c r="Z111" s="354"/>
      <c r="AA111" s="27"/>
      <c r="AB111" s="27"/>
      <c r="AC111" s="170" t="str">
        <f>IFERROR(VLOOKUP(U111,入出力データ!$B$10:$D$21,3),"")</f>
        <v/>
      </c>
      <c r="AD111" s="184" t="str">
        <f>IFERROR(X111*AC111,"")</f>
        <v/>
      </c>
      <c r="AE111" s="29"/>
      <c r="AF111" s="32"/>
      <c r="AG111" s="32"/>
      <c r="AH111" s="27"/>
      <c r="AI111" s="27"/>
    </row>
    <row r="112" spans="17:37" ht="15" customHeight="1" thickBot="1">
      <c r="Q112" s="458"/>
      <c r="R112" s="401"/>
      <c r="S112" s="424"/>
      <c r="T112" s="425"/>
      <c r="U112" s="448"/>
      <c r="V112" s="449"/>
      <c r="W112" s="450"/>
      <c r="X112" s="372"/>
      <c r="Y112" s="373"/>
      <c r="Z112" s="354"/>
      <c r="AA112" s="27"/>
      <c r="AB112" s="27"/>
      <c r="AC112" s="37" t="str">
        <f>IFERROR(VLOOKUP(U112,入出力データ!$B$10:$D$21,3),"")</f>
        <v/>
      </c>
      <c r="AD112" s="184" t="str">
        <f t="shared" ref="AD112:AD116" si="14">IFERROR(X112*AC112,"")</f>
        <v/>
      </c>
      <c r="AE112" s="29"/>
      <c r="AF112" s="32"/>
      <c r="AG112" s="32"/>
      <c r="AH112" s="27"/>
      <c r="AI112" s="27"/>
    </row>
    <row r="113" spans="17:35" ht="15" customHeight="1" thickBot="1">
      <c r="Q113" s="458"/>
      <c r="R113" s="401"/>
      <c r="S113" s="424"/>
      <c r="T113" s="425"/>
      <c r="U113" s="448"/>
      <c r="V113" s="449"/>
      <c r="W113" s="450"/>
      <c r="X113" s="372"/>
      <c r="Y113" s="353"/>
      <c r="Z113" s="354"/>
      <c r="AA113" s="27"/>
      <c r="AB113" s="27"/>
      <c r="AC113" s="37" t="str">
        <f>IFERROR(VLOOKUP(U113,入出力データ!$B$10:$D$21,3),"")</f>
        <v/>
      </c>
      <c r="AD113" s="184" t="str">
        <f t="shared" si="14"/>
        <v/>
      </c>
      <c r="AE113" s="29"/>
      <c r="AF113" s="32"/>
      <c r="AG113" s="32"/>
      <c r="AH113" s="27"/>
      <c r="AI113" s="27"/>
    </row>
    <row r="114" spans="17:35" ht="15" customHeight="1" thickBot="1">
      <c r="Q114" s="458"/>
      <c r="R114" s="401"/>
      <c r="S114" s="424"/>
      <c r="T114" s="425"/>
      <c r="U114" s="448"/>
      <c r="V114" s="449"/>
      <c r="W114" s="450"/>
      <c r="X114" s="372"/>
      <c r="Y114" s="353"/>
      <c r="Z114" s="354"/>
      <c r="AA114" s="27"/>
      <c r="AB114" s="27"/>
      <c r="AC114" s="37" t="str">
        <f>IFERROR(VLOOKUP(U114,入出力データ!$B$10:$D$21,3),"")</f>
        <v/>
      </c>
      <c r="AD114" s="184" t="str">
        <f t="shared" si="14"/>
        <v/>
      </c>
      <c r="AE114" s="29"/>
      <c r="AF114" s="32"/>
      <c r="AG114" s="32"/>
      <c r="AH114" s="27"/>
      <c r="AI114" s="27"/>
    </row>
    <row r="115" spans="17:35" ht="15" customHeight="1" thickBot="1">
      <c r="Q115" s="458"/>
      <c r="R115" s="401"/>
      <c r="S115" s="424"/>
      <c r="T115" s="425"/>
      <c r="U115" s="448"/>
      <c r="V115" s="449"/>
      <c r="W115" s="450"/>
      <c r="X115" s="372"/>
      <c r="Y115" s="353"/>
      <c r="Z115" s="354"/>
      <c r="AA115" s="27"/>
      <c r="AB115" s="27"/>
      <c r="AC115" s="37" t="str">
        <f>IFERROR(VLOOKUP(U115,入出力データ!$B$10:$D$21,3),"")</f>
        <v/>
      </c>
      <c r="AD115" s="184" t="str">
        <f t="shared" si="14"/>
        <v/>
      </c>
      <c r="AF115" s="32"/>
      <c r="AG115" s="32"/>
      <c r="AH115" s="27"/>
      <c r="AI115" s="27"/>
    </row>
    <row r="116" spans="17:35" ht="15" customHeight="1" thickBot="1">
      <c r="Q116" s="458"/>
      <c r="R116" s="401"/>
      <c r="S116" s="424"/>
      <c r="T116" s="425"/>
      <c r="U116" s="448"/>
      <c r="V116" s="449"/>
      <c r="W116" s="450"/>
      <c r="X116" s="372"/>
      <c r="Y116" s="353"/>
      <c r="Z116" s="354"/>
      <c r="AA116" s="27"/>
      <c r="AB116" s="27"/>
      <c r="AC116" s="37" t="str">
        <f>IFERROR(VLOOKUP(U116,入出力データ!$B$10:$D$21,3),"")</f>
        <v/>
      </c>
      <c r="AD116" s="184" t="str">
        <f t="shared" si="14"/>
        <v/>
      </c>
      <c r="AF116" s="32"/>
      <c r="AG116" s="32"/>
      <c r="AH116" s="27"/>
      <c r="AI116" s="27"/>
    </row>
    <row r="117" spans="17:35" ht="15" customHeight="1" thickBot="1">
      <c r="Q117" s="460"/>
      <c r="R117" s="401"/>
      <c r="S117" s="404" t="s">
        <v>83</v>
      </c>
      <c r="T117" s="425"/>
      <c r="U117" s="448"/>
      <c r="V117" s="449"/>
      <c r="W117" s="450"/>
      <c r="X117" s="367" t="s">
        <v>40</v>
      </c>
      <c r="Y117" s="359">
        <f>ROUND(AD117,0)</f>
        <v>0</v>
      </c>
      <c r="Z117" s="354"/>
      <c r="AA117" s="27"/>
      <c r="AB117" s="27"/>
      <c r="AC117" s="286"/>
      <c r="AD117" s="38">
        <f>SUM(AD111:AD116)</f>
        <v>0</v>
      </c>
      <c r="AF117" s="32"/>
      <c r="AG117" s="32"/>
      <c r="AH117" s="27"/>
      <c r="AI117" s="27"/>
    </row>
    <row r="118" spans="17:35">
      <c r="Q118" s="3"/>
      <c r="R118" s="413"/>
      <c r="S118" s="414"/>
      <c r="T118" s="414"/>
      <c r="U118" s="354"/>
      <c r="V118" s="354"/>
      <c r="W118" s="354"/>
      <c r="X118" s="354"/>
      <c r="Y118" s="354"/>
      <c r="Z118" s="354"/>
      <c r="AA118" s="27"/>
      <c r="AB118" s="27"/>
      <c r="AC118" s="27"/>
      <c r="AD118" s="27"/>
      <c r="AE118" s="29"/>
      <c r="AF118" s="32"/>
      <c r="AG118" s="32"/>
      <c r="AH118" s="27"/>
      <c r="AI118" s="27"/>
    </row>
    <row r="119" spans="17:35" ht="17.25">
      <c r="Q119" s="33" t="s">
        <v>90</v>
      </c>
      <c r="R119" s="415"/>
      <c r="S119" s="414"/>
      <c r="T119" s="414"/>
      <c r="U119" s="354"/>
      <c r="V119" s="354"/>
      <c r="W119" s="354"/>
      <c r="X119" s="354"/>
      <c r="Y119" s="354"/>
      <c r="Z119" s="354"/>
      <c r="AA119" s="27"/>
      <c r="AB119" s="27"/>
      <c r="AC119" s="27"/>
      <c r="AD119" s="27"/>
      <c r="AE119" s="29"/>
      <c r="AF119" s="32"/>
      <c r="AG119" s="32"/>
      <c r="AH119" s="27"/>
      <c r="AI119" s="27"/>
    </row>
    <row r="120" spans="17:35">
      <c r="Q120" s="461" t="s">
        <v>59</v>
      </c>
      <c r="R120" s="463" t="s">
        <v>60</v>
      </c>
      <c r="S120" s="463" t="s">
        <v>5</v>
      </c>
      <c r="T120" s="427" t="s">
        <v>61</v>
      </c>
      <c r="U120" s="451" t="s">
        <v>89</v>
      </c>
      <c r="V120" s="452"/>
      <c r="W120" s="453"/>
      <c r="X120" s="348" t="s">
        <v>63</v>
      </c>
      <c r="Y120" s="370"/>
      <c r="Z120" s="354"/>
      <c r="AA120" s="27"/>
      <c r="AB120" s="27"/>
      <c r="AC120" s="27"/>
      <c r="AD120" s="27"/>
      <c r="AE120" s="29"/>
      <c r="AF120" s="32"/>
      <c r="AG120" s="32"/>
      <c r="AH120" s="27"/>
      <c r="AI120" s="27"/>
    </row>
    <row r="121" spans="17:35" ht="15" customHeight="1" thickBot="1">
      <c r="Q121" s="462"/>
      <c r="R121" s="464"/>
      <c r="S121" s="465"/>
      <c r="T121" s="417"/>
      <c r="U121" s="454"/>
      <c r="V121" s="455"/>
      <c r="W121" s="456"/>
      <c r="X121" s="348" t="s">
        <v>91</v>
      </c>
      <c r="Y121" s="348" t="s">
        <v>30</v>
      </c>
      <c r="Z121" s="354"/>
      <c r="AA121" s="27"/>
      <c r="AB121" s="27"/>
      <c r="AC121" s="27"/>
      <c r="AD121" s="27"/>
      <c r="AE121" s="29"/>
      <c r="AF121" s="32"/>
      <c r="AG121" s="32"/>
      <c r="AH121" s="27"/>
      <c r="AI121" s="27"/>
    </row>
    <row r="122" spans="17:35" ht="15" hidden="1" customHeight="1" thickBot="1">
      <c r="Q122" s="457" t="s">
        <v>73</v>
      </c>
      <c r="R122" s="401">
        <v>1</v>
      </c>
      <c r="S122" s="401"/>
      <c r="T122" s="428"/>
      <c r="U122" s="448"/>
      <c r="V122" s="449"/>
      <c r="W122" s="450"/>
      <c r="X122" s="372"/>
      <c r="Y122" s="373"/>
      <c r="Z122" s="354"/>
      <c r="AA122" s="27"/>
      <c r="AB122" s="27"/>
      <c r="AC122" s="37" t="str">
        <f>IFERROR(VLOOKUP(U122,入出力データ!$B$10:$D$21,3),"")</f>
        <v/>
      </c>
      <c r="AD122" s="184" t="str">
        <f>IFERROR(X122*AC122/1000,"")</f>
        <v/>
      </c>
      <c r="AE122" s="29"/>
      <c r="AF122" s="32"/>
      <c r="AG122" s="32"/>
      <c r="AH122" s="27"/>
      <c r="AI122" s="27"/>
    </row>
    <row r="123" spans="17:35" ht="15" hidden="1" customHeight="1" thickBot="1">
      <c r="Q123" s="458"/>
      <c r="R123" s="401">
        <v>2</v>
      </c>
      <c r="S123" s="401"/>
      <c r="T123" s="428"/>
      <c r="U123" s="448"/>
      <c r="V123" s="449"/>
      <c r="W123" s="450"/>
      <c r="X123" s="372"/>
      <c r="Y123" s="355"/>
      <c r="Z123" s="354"/>
      <c r="AA123" s="27"/>
      <c r="AB123" s="27"/>
      <c r="AC123" s="37" t="str">
        <f>IFERROR(VLOOKUP(U123,入出力データ!$B$10:$D$21,3),"")</f>
        <v/>
      </c>
      <c r="AD123" s="184" t="str">
        <f t="shared" ref="AD123:AD127" si="15">IFERROR(X123*AC123/1000,"")</f>
        <v/>
      </c>
      <c r="AE123" s="29"/>
      <c r="AF123" s="32"/>
      <c r="AG123" s="32"/>
      <c r="AH123" s="27"/>
      <c r="AI123" s="27"/>
    </row>
    <row r="124" spans="17:35" ht="15" hidden="1" customHeight="1" thickBot="1">
      <c r="Q124" s="458"/>
      <c r="R124" s="401">
        <v>3</v>
      </c>
      <c r="S124" s="401"/>
      <c r="T124" s="417"/>
      <c r="U124" s="448"/>
      <c r="V124" s="449"/>
      <c r="W124" s="450"/>
      <c r="X124" s="374"/>
      <c r="Y124" s="380">
        <f>電力計算部!G43</f>
        <v>0</v>
      </c>
      <c r="Z124" s="354"/>
      <c r="AA124" s="27"/>
      <c r="AB124" s="27"/>
      <c r="AC124" s="37" t="str">
        <f>IFERROR(VLOOKUP(U124,入出力データ!$B$10:$D$21,3),"")</f>
        <v/>
      </c>
      <c r="AD124" s="184" t="str">
        <f t="shared" si="15"/>
        <v/>
      </c>
      <c r="AE124" s="29"/>
      <c r="AF124" s="32"/>
      <c r="AG124" s="32"/>
      <c r="AH124" s="27"/>
      <c r="AI124" s="27"/>
    </row>
    <row r="125" spans="17:35" ht="15" hidden="1" customHeight="1" thickBot="1">
      <c r="Q125" s="458"/>
      <c r="R125" s="401">
        <v>4</v>
      </c>
      <c r="S125" s="417"/>
      <c r="T125" s="417"/>
      <c r="U125" s="448"/>
      <c r="V125" s="449"/>
      <c r="W125" s="450"/>
      <c r="X125" s="372"/>
      <c r="Y125" s="363"/>
      <c r="Z125" s="354"/>
      <c r="AA125" s="27"/>
      <c r="AB125" s="27"/>
      <c r="AC125" s="37" t="str">
        <f>IFERROR(VLOOKUP(U125,入出力データ!$B$10:$D$21,3),"")</f>
        <v/>
      </c>
      <c r="AD125" s="184" t="str">
        <f t="shared" si="15"/>
        <v/>
      </c>
      <c r="AE125" s="29"/>
      <c r="AF125" s="32"/>
      <c r="AG125" s="32"/>
      <c r="AH125" s="27"/>
      <c r="AI125" s="27"/>
    </row>
    <row r="126" spans="17:35" ht="15" hidden="1" customHeight="1" thickBot="1">
      <c r="Q126" s="458"/>
      <c r="R126" s="401">
        <v>5</v>
      </c>
      <c r="S126" s="401"/>
      <c r="T126" s="428"/>
      <c r="U126" s="448"/>
      <c r="V126" s="449"/>
      <c r="W126" s="450"/>
      <c r="X126" s="372"/>
      <c r="Y126" s="353"/>
      <c r="Z126" s="354"/>
      <c r="AA126" s="27"/>
      <c r="AB126" s="27"/>
      <c r="AC126" s="37" t="str">
        <f>IFERROR(VLOOKUP(U126,入出力データ!$B$10:$D$21,3),"")</f>
        <v/>
      </c>
      <c r="AD126" s="184" t="str">
        <f t="shared" si="15"/>
        <v/>
      </c>
      <c r="AE126" s="29"/>
      <c r="AF126" s="32"/>
      <c r="AG126" s="32"/>
      <c r="AH126" s="27"/>
      <c r="AI126" s="27"/>
    </row>
    <row r="127" spans="17:35" ht="15" hidden="1" customHeight="1" thickBot="1">
      <c r="Q127" s="458"/>
      <c r="R127" s="401">
        <v>6</v>
      </c>
      <c r="S127" s="401"/>
      <c r="T127" s="428"/>
      <c r="U127" s="448"/>
      <c r="V127" s="449"/>
      <c r="W127" s="450"/>
      <c r="X127" s="372"/>
      <c r="Y127" s="353"/>
      <c r="Z127" s="354"/>
      <c r="AA127" s="27"/>
      <c r="AB127" s="27"/>
      <c r="AC127" s="37" t="str">
        <f>IFERROR(VLOOKUP(U127,入出力データ!$B$10:$D$21,3),"")</f>
        <v/>
      </c>
      <c r="AD127" s="184" t="str">
        <f t="shared" si="15"/>
        <v/>
      </c>
      <c r="AE127" s="29"/>
      <c r="AF127" s="32"/>
      <c r="AG127" s="32"/>
      <c r="AH127" s="27"/>
      <c r="AI127" s="27"/>
    </row>
    <row r="128" spans="17:35" ht="15" hidden="1" customHeight="1" thickBot="1">
      <c r="Q128" s="459"/>
      <c r="R128" s="405"/>
      <c r="S128" s="405"/>
      <c r="T128" s="429"/>
      <c r="U128" s="471"/>
      <c r="V128" s="472"/>
      <c r="W128" s="473"/>
      <c r="X128" s="377" t="s">
        <v>31</v>
      </c>
      <c r="Y128" s="359">
        <f>ROUND(SUM(Y122:Y127,AD128),0)</f>
        <v>0</v>
      </c>
      <c r="Z128" s="354"/>
      <c r="AA128" s="27"/>
      <c r="AB128" s="27"/>
      <c r="AC128" s="280"/>
      <c r="AD128" s="183">
        <f>SUM(AD122:AD127)</f>
        <v>0</v>
      </c>
      <c r="AE128" s="29"/>
      <c r="AF128" s="32"/>
      <c r="AG128" s="32"/>
      <c r="AH128" s="27"/>
      <c r="AI128" s="27"/>
    </row>
    <row r="129" spans="17:43" ht="15" customHeight="1" thickTop="1" thickBot="1">
      <c r="Q129" s="458" t="s">
        <v>84</v>
      </c>
      <c r="R129" s="408"/>
      <c r="S129" s="408"/>
      <c r="T129" s="430"/>
      <c r="U129" s="448"/>
      <c r="V129" s="449"/>
      <c r="W129" s="450"/>
      <c r="X129" s="378"/>
      <c r="Y129" s="379"/>
      <c r="Z129" s="354"/>
      <c r="AA129" s="27"/>
      <c r="AB129" s="27"/>
      <c r="AC129" s="37" t="str">
        <f>IFERROR(VLOOKUP(U129,入出力データ!$B$10:$D$21,3),"")</f>
        <v/>
      </c>
      <c r="AD129" s="184" t="str">
        <f>IFERROR(X129*AC129/1000,"")</f>
        <v/>
      </c>
      <c r="AE129" s="29"/>
      <c r="AF129" s="32"/>
      <c r="AG129" s="32"/>
      <c r="AH129" s="27"/>
      <c r="AI129" s="27"/>
    </row>
    <row r="130" spans="17:43" ht="15" customHeight="1" thickBot="1">
      <c r="Q130" s="458"/>
      <c r="R130" s="401"/>
      <c r="S130" s="401"/>
      <c r="T130" s="428"/>
      <c r="U130" s="448"/>
      <c r="V130" s="449"/>
      <c r="W130" s="450"/>
      <c r="X130" s="372"/>
      <c r="Y130" s="381"/>
      <c r="Z130" s="354"/>
      <c r="AA130" s="27"/>
      <c r="AB130" s="27"/>
      <c r="AC130" s="37" t="str">
        <f>IFERROR(VLOOKUP(U130,入出力データ!$B$10:$D$21,3),"")</f>
        <v/>
      </c>
      <c r="AD130" s="184" t="str">
        <f t="shared" ref="AD130:AD134" si="16">IFERROR(X130*AC130/1000,"")</f>
        <v/>
      </c>
      <c r="AE130" s="29"/>
      <c r="AF130" s="32"/>
      <c r="AG130" s="32"/>
      <c r="AH130" s="27"/>
      <c r="AI130" s="27"/>
    </row>
    <row r="131" spans="17:43" ht="15" customHeight="1" thickBot="1">
      <c r="Q131" s="458"/>
      <c r="R131" s="401"/>
      <c r="S131" s="401"/>
      <c r="T131" s="417"/>
      <c r="U131" s="448"/>
      <c r="V131" s="449"/>
      <c r="W131" s="450"/>
      <c r="X131" s="374"/>
      <c r="Y131" s="373"/>
      <c r="Z131" s="354"/>
      <c r="AA131" s="27"/>
      <c r="AB131" s="27"/>
      <c r="AC131" s="37" t="str">
        <f>IFERROR(VLOOKUP(U131,入出力データ!$B$10:$D$21,3),"")</f>
        <v/>
      </c>
      <c r="AD131" s="184" t="str">
        <f t="shared" si="16"/>
        <v/>
      </c>
      <c r="AE131" s="29"/>
      <c r="AF131" s="32"/>
      <c r="AG131" s="32"/>
      <c r="AH131" s="27"/>
      <c r="AI131" s="27"/>
    </row>
    <row r="132" spans="17:43" ht="15" customHeight="1" thickBot="1">
      <c r="Q132" s="458"/>
      <c r="R132" s="401"/>
      <c r="S132" s="401"/>
      <c r="T132" s="428"/>
      <c r="U132" s="448"/>
      <c r="V132" s="449"/>
      <c r="W132" s="450"/>
      <c r="X132" s="372"/>
      <c r="Y132" s="363"/>
      <c r="Z132" s="354"/>
      <c r="AA132" s="27"/>
      <c r="AB132" s="27"/>
      <c r="AC132" s="37" t="str">
        <f>IFERROR(VLOOKUP(U132,入出力データ!$B$10:$D$21,3),"")</f>
        <v/>
      </c>
      <c r="AD132" s="184" t="str">
        <f t="shared" si="16"/>
        <v/>
      </c>
      <c r="AE132" s="29"/>
      <c r="AF132" s="32"/>
      <c r="AG132" s="32"/>
      <c r="AH132" s="27"/>
      <c r="AI132" s="27"/>
    </row>
    <row r="133" spans="17:43" ht="15" customHeight="1" thickBot="1">
      <c r="Q133" s="458"/>
      <c r="R133" s="401"/>
      <c r="S133" s="401"/>
      <c r="T133" s="428"/>
      <c r="U133" s="448"/>
      <c r="V133" s="449"/>
      <c r="W133" s="450"/>
      <c r="X133" s="372"/>
      <c r="Y133" s="353"/>
      <c r="Z133" s="354"/>
      <c r="AA133" s="27"/>
      <c r="AB133" s="27"/>
      <c r="AC133" s="37" t="str">
        <f>IFERROR(VLOOKUP(U133,入出力データ!$B$10:$D$21,3),"")</f>
        <v/>
      </c>
      <c r="AD133" s="184" t="str">
        <f t="shared" si="16"/>
        <v/>
      </c>
      <c r="AE133" s="29"/>
      <c r="AF133" s="32"/>
      <c r="AG133" s="32"/>
      <c r="AH133" s="27"/>
      <c r="AI133" s="27"/>
    </row>
    <row r="134" spans="17:43" ht="15" customHeight="1" thickBot="1">
      <c r="Q134" s="458"/>
      <c r="R134" s="401">
        <v>6</v>
      </c>
      <c r="S134" s="401" t="s">
        <v>92</v>
      </c>
      <c r="T134" s="417" t="s">
        <v>93</v>
      </c>
      <c r="U134" s="448"/>
      <c r="V134" s="449"/>
      <c r="W134" s="450"/>
      <c r="X134" s="382"/>
      <c r="Y134" s="353">
        <f>電力計算部!G52</f>
        <v>0</v>
      </c>
      <c r="Z134" s="354"/>
      <c r="AA134" s="27"/>
      <c r="AB134" s="27"/>
      <c r="AC134" s="37" t="str">
        <f>IFERROR(VLOOKUP(U134,入出力データ!$B$10:$D$21,3),"")</f>
        <v/>
      </c>
      <c r="AD134" s="184" t="str">
        <f t="shared" si="16"/>
        <v/>
      </c>
      <c r="AE134" s="29"/>
      <c r="AF134" s="32"/>
      <c r="AG134" s="32"/>
      <c r="AH134" s="27"/>
      <c r="AI134" s="27"/>
    </row>
    <row r="135" spans="17:43" ht="15" customHeight="1" thickBot="1">
      <c r="Q135" s="460"/>
      <c r="R135" s="401"/>
      <c r="S135" s="401"/>
      <c r="T135" s="428"/>
      <c r="U135" s="448"/>
      <c r="V135" s="449"/>
      <c r="W135" s="450"/>
      <c r="X135" s="367" t="s">
        <v>40</v>
      </c>
      <c r="Y135" s="359">
        <f>ROUND(SUM(Y129:Y134,AD135),0)</f>
        <v>0</v>
      </c>
      <c r="Z135" s="354"/>
      <c r="AA135" s="27"/>
      <c r="AB135" s="27"/>
      <c r="AC135" s="286"/>
      <c r="AD135" s="38">
        <f>SUM(AD129:AD134)</f>
        <v>0</v>
      </c>
      <c r="AE135" s="29"/>
      <c r="AF135" s="32"/>
      <c r="AG135" s="32"/>
      <c r="AH135" s="27"/>
      <c r="AI135" s="27"/>
    </row>
    <row r="136" spans="17:43" ht="15" customHeight="1">
      <c r="Q136" s="165"/>
      <c r="R136" s="413"/>
      <c r="S136" s="413"/>
      <c r="T136" s="414"/>
      <c r="U136" s="354"/>
      <c r="V136" s="354"/>
      <c r="W136" s="354"/>
      <c r="X136" s="383"/>
      <c r="Y136" s="384"/>
      <c r="Z136" s="354"/>
      <c r="AA136" s="27"/>
      <c r="AB136" s="27"/>
      <c r="AC136" s="27"/>
      <c r="AE136" s="29"/>
      <c r="AF136" s="32"/>
      <c r="AG136" s="32"/>
      <c r="AH136" s="27"/>
      <c r="AI136" s="27"/>
    </row>
    <row r="137" spans="17:43" ht="21.75" customHeight="1">
      <c r="Q137" s="3"/>
      <c r="R137" s="413"/>
      <c r="S137" s="414"/>
      <c r="T137" s="414"/>
      <c r="U137" s="354"/>
      <c r="V137" s="354"/>
      <c r="W137" s="354"/>
      <c r="X137" s="354"/>
      <c r="Y137" s="354"/>
      <c r="Z137" s="354"/>
      <c r="AA137" s="27"/>
      <c r="AB137" s="27"/>
      <c r="AC137" s="27"/>
      <c r="AD137" s="27"/>
      <c r="AE137" s="29"/>
      <c r="AF137" s="32"/>
      <c r="AG137" s="32"/>
      <c r="AH137" s="27"/>
      <c r="AI137" s="27"/>
      <c r="AO137" s="282"/>
    </row>
    <row r="138" spans="17:43" ht="21.75" customHeight="1">
      <c r="Q138" s="3"/>
      <c r="R138" s="413"/>
      <c r="S138" s="414"/>
      <c r="T138" s="414"/>
      <c r="U138" s="354"/>
      <c r="V138" s="354"/>
      <c r="W138" s="354"/>
      <c r="X138" s="354"/>
      <c r="Y138" s="354"/>
      <c r="Z138" s="354"/>
      <c r="AA138" s="27"/>
      <c r="AB138" s="27"/>
      <c r="AC138" s="27"/>
      <c r="AD138" s="27"/>
      <c r="AE138" s="29"/>
      <c r="AF138" s="32"/>
      <c r="AG138" s="32"/>
      <c r="AH138" s="27"/>
      <c r="AI138" s="27"/>
      <c r="AO138" s="282"/>
    </row>
    <row r="139" spans="17:43" ht="17.25">
      <c r="Q139" s="36" t="s">
        <v>234</v>
      </c>
      <c r="R139" s="413"/>
      <c r="S139" s="414"/>
      <c r="T139" s="414"/>
      <c r="U139" s="354"/>
      <c r="V139" s="354"/>
      <c r="W139" s="354"/>
      <c r="X139" s="354"/>
      <c r="Y139" s="369" t="s">
        <v>196</v>
      </c>
      <c r="Z139" s="354"/>
      <c r="AA139" s="27"/>
      <c r="AB139" s="27"/>
      <c r="AC139" s="27"/>
      <c r="AD139" s="27"/>
      <c r="AE139" s="29"/>
      <c r="AF139" s="32"/>
      <c r="AG139" s="27"/>
      <c r="AH139" s="27"/>
      <c r="AI139" s="27"/>
      <c r="AJ139" s="27"/>
      <c r="AK139" s="27"/>
      <c r="AL139" s="27"/>
      <c r="AM139" s="27"/>
      <c r="AN139" s="27"/>
      <c r="AO139" s="282"/>
      <c r="AP139" s="27"/>
      <c r="AQ139" s="27"/>
    </row>
    <row r="140" spans="17:43" ht="13.5" customHeight="1">
      <c r="Q140" s="461" t="s">
        <v>59</v>
      </c>
      <c r="R140" s="463" t="s">
        <v>60</v>
      </c>
      <c r="S140" s="463" t="s">
        <v>5</v>
      </c>
      <c r="T140" s="463" t="s">
        <v>61</v>
      </c>
      <c r="U140" s="467" t="s">
        <v>62</v>
      </c>
      <c r="V140" s="468"/>
      <c r="W140" s="467" t="s">
        <v>63</v>
      </c>
      <c r="X140" s="469"/>
      <c r="Y140" s="370"/>
      <c r="Z140" s="2"/>
      <c r="AA140" s="27"/>
      <c r="AB140" s="27"/>
      <c r="AC140" s="27"/>
      <c r="AD140" s="27"/>
      <c r="AE140" s="29"/>
      <c r="AF140" s="32"/>
      <c r="AG140" s="27"/>
      <c r="AH140" s="27"/>
      <c r="AI140" s="27"/>
      <c r="AJ140" s="27"/>
      <c r="AK140" s="27"/>
      <c r="AL140" s="27"/>
      <c r="AM140" s="27"/>
      <c r="AN140" s="27"/>
      <c r="AO140" s="27"/>
      <c r="AP140" s="27"/>
      <c r="AQ140" s="27"/>
    </row>
    <row r="141" spans="17:43" ht="15" customHeight="1" thickBot="1">
      <c r="Q141" s="462"/>
      <c r="R141" s="464"/>
      <c r="S141" s="465"/>
      <c r="T141" s="466"/>
      <c r="U141" s="371" t="s">
        <v>65</v>
      </c>
      <c r="V141" s="371" t="s">
        <v>66</v>
      </c>
      <c r="W141" s="348" t="s">
        <v>67</v>
      </c>
      <c r="X141" s="348" t="s">
        <v>68</v>
      </c>
      <c r="Y141" s="348" t="s">
        <v>30</v>
      </c>
      <c r="Z141" s="368"/>
      <c r="AA141" s="119" t="s">
        <v>69</v>
      </c>
      <c r="AB141" s="101" t="s">
        <v>70</v>
      </c>
      <c r="AC141" s="85" t="s">
        <v>71</v>
      </c>
      <c r="AD141" s="156" t="s">
        <v>30</v>
      </c>
      <c r="AG141" s="27"/>
      <c r="AH141" s="27"/>
      <c r="AI141" s="27"/>
      <c r="AJ141" s="27"/>
      <c r="AK141" s="27"/>
      <c r="AL141" s="27"/>
      <c r="AM141" s="27"/>
      <c r="AN141" s="27"/>
      <c r="AO141" s="27"/>
      <c r="AP141" s="27"/>
      <c r="AQ141" s="27"/>
    </row>
    <row r="142" spans="17:43" ht="15" hidden="1" customHeight="1" thickBot="1">
      <c r="Q142" s="457" t="s">
        <v>73</v>
      </c>
      <c r="R142" s="401">
        <v>1</v>
      </c>
      <c r="S142" s="404"/>
      <c r="T142" s="403"/>
      <c r="U142" s="350"/>
      <c r="V142" s="351"/>
      <c r="W142" s="352"/>
      <c r="X142" s="352"/>
      <c r="Y142" s="353" t="str">
        <f>AD142</f>
        <v/>
      </c>
      <c r="Z142" s="354"/>
      <c r="AA142" s="157">
        <f t="shared" ref="AA142:AA147" si="17">IFERROR(VLOOKUP(U142*1000,$AH$77:$AI$85,2),"")</f>
        <v>500</v>
      </c>
      <c r="AB142" s="158" t="str">
        <f>IFERROR(ROUND(EXP(2.71-0.812*LN(V142)-0.654*LN(AA142)),4),"")</f>
        <v/>
      </c>
      <c r="AC142" s="159" t="str">
        <f>IFERROR(ROUND($AK$73*AB142,4),"")</f>
        <v/>
      </c>
      <c r="AD142" s="160" t="str">
        <f>IFERROR(ROUND(W142*X142*AC142/1000,1),"")</f>
        <v/>
      </c>
      <c r="AG142" s="27"/>
      <c r="AH142" s="27"/>
      <c r="AI142" s="27"/>
      <c r="AJ142" s="27"/>
      <c r="AK142" s="27"/>
      <c r="AL142" s="27"/>
      <c r="AM142" s="27"/>
      <c r="AN142" s="27"/>
      <c r="AO142" s="27"/>
      <c r="AP142" s="27"/>
      <c r="AQ142" s="27"/>
    </row>
    <row r="143" spans="17:43" ht="15" hidden="1" customHeight="1" thickBot="1">
      <c r="Q143" s="458"/>
      <c r="R143" s="401">
        <v>2</v>
      </c>
      <c r="S143" s="404"/>
      <c r="T143" s="403"/>
      <c r="U143" s="350"/>
      <c r="V143" s="351"/>
      <c r="W143" s="352"/>
      <c r="X143" s="352"/>
      <c r="Y143" s="353" t="str">
        <f t="shared" ref="Y143:Y147" si="18">AD143</f>
        <v/>
      </c>
      <c r="Z143" s="354"/>
      <c r="AA143" s="157">
        <f t="shared" si="17"/>
        <v>500</v>
      </c>
      <c r="AB143" s="158" t="str">
        <f t="shared" ref="AB143:AB147" si="19">IFERROR(ROUND(EXP(2.71-0.812*LN(V143)-0.654*LN(AA143)),4),"")</f>
        <v/>
      </c>
      <c r="AC143" s="159" t="str">
        <f t="shared" ref="AC143:AC154" si="20">IFERROR(ROUND($AK$73*AB143,4),"")</f>
        <v/>
      </c>
      <c r="AD143" s="160" t="str">
        <f t="shared" ref="AD143:AD147" si="21">IFERROR(ROUND(W143*X143*AC143/1000,1),"")</f>
        <v/>
      </c>
      <c r="AG143" s="27"/>
      <c r="AH143" s="27"/>
      <c r="AI143" s="27"/>
      <c r="AJ143" s="27"/>
      <c r="AK143" s="27"/>
      <c r="AL143" s="27"/>
      <c r="AM143" s="27"/>
      <c r="AN143" s="27"/>
      <c r="AO143" s="27"/>
      <c r="AP143" s="27"/>
      <c r="AQ143" s="27"/>
    </row>
    <row r="144" spans="17:43" ht="15" hidden="1" customHeight="1" thickBot="1">
      <c r="Q144" s="458"/>
      <c r="R144" s="401">
        <v>3</v>
      </c>
      <c r="S144" s="431"/>
      <c r="T144" s="403"/>
      <c r="U144" s="350"/>
      <c r="V144" s="351"/>
      <c r="W144" s="352"/>
      <c r="X144" s="352"/>
      <c r="Y144" s="353" t="str">
        <f t="shared" si="18"/>
        <v/>
      </c>
      <c r="Z144" s="354"/>
      <c r="AA144" s="157">
        <f t="shared" si="17"/>
        <v>500</v>
      </c>
      <c r="AB144" s="158" t="str">
        <f t="shared" si="19"/>
        <v/>
      </c>
      <c r="AC144" s="159" t="str">
        <f t="shared" si="20"/>
        <v/>
      </c>
      <c r="AD144" s="160" t="str">
        <f t="shared" si="21"/>
        <v/>
      </c>
      <c r="AG144" s="27"/>
      <c r="AH144" s="27"/>
      <c r="AI144" s="27"/>
      <c r="AJ144" s="27"/>
      <c r="AK144" s="27"/>
      <c r="AL144" s="27"/>
      <c r="AM144" s="27"/>
      <c r="AN144" s="27"/>
      <c r="AO144" s="27"/>
      <c r="AP144" s="27"/>
      <c r="AQ144" s="27"/>
    </row>
    <row r="145" spans="17:43" ht="15" hidden="1" customHeight="1" thickBot="1">
      <c r="Q145" s="458"/>
      <c r="R145" s="401">
        <v>4</v>
      </c>
      <c r="S145" s="431"/>
      <c r="T145" s="403"/>
      <c r="U145" s="350"/>
      <c r="V145" s="351"/>
      <c r="W145" s="352"/>
      <c r="X145" s="352"/>
      <c r="Y145" s="353" t="str">
        <f t="shared" si="18"/>
        <v/>
      </c>
      <c r="Z145" s="354"/>
      <c r="AA145" s="157">
        <f t="shared" si="17"/>
        <v>500</v>
      </c>
      <c r="AB145" s="158" t="str">
        <f t="shared" si="19"/>
        <v/>
      </c>
      <c r="AC145" s="159" t="str">
        <f t="shared" si="20"/>
        <v/>
      </c>
      <c r="AD145" s="160" t="str">
        <f t="shared" si="21"/>
        <v/>
      </c>
      <c r="AG145" s="27"/>
      <c r="AH145" s="27"/>
      <c r="AI145" s="27"/>
      <c r="AJ145" s="27"/>
      <c r="AK145" s="27"/>
      <c r="AL145" s="27"/>
      <c r="AM145" s="27"/>
      <c r="AN145" s="27"/>
      <c r="AO145" s="27"/>
      <c r="AP145" s="27"/>
      <c r="AQ145" s="27"/>
    </row>
    <row r="146" spans="17:43" ht="15" hidden="1" customHeight="1" thickBot="1">
      <c r="Q146" s="458"/>
      <c r="R146" s="401">
        <v>5</v>
      </c>
      <c r="S146" s="402"/>
      <c r="T146" s="403"/>
      <c r="U146" s="350"/>
      <c r="V146" s="351"/>
      <c r="W146" s="352"/>
      <c r="X146" s="352"/>
      <c r="Y146" s="353" t="str">
        <f t="shared" si="18"/>
        <v/>
      </c>
      <c r="Z146" s="354"/>
      <c r="AA146" s="157">
        <f t="shared" si="17"/>
        <v>500</v>
      </c>
      <c r="AB146" s="158" t="str">
        <f t="shared" si="19"/>
        <v/>
      </c>
      <c r="AC146" s="159" t="str">
        <f t="shared" si="20"/>
        <v/>
      </c>
      <c r="AD146" s="160" t="str">
        <f t="shared" si="21"/>
        <v/>
      </c>
      <c r="AG146" s="27"/>
      <c r="AH146" s="27"/>
      <c r="AI146" s="27"/>
      <c r="AJ146" s="27"/>
      <c r="AK146" s="27"/>
      <c r="AL146" s="27"/>
      <c r="AM146" s="27"/>
      <c r="AN146" s="27"/>
      <c r="AO146" s="27"/>
      <c r="AP146" s="27"/>
      <c r="AQ146" s="27"/>
    </row>
    <row r="147" spans="17:43" ht="15" hidden="1" customHeight="1" thickBot="1">
      <c r="Q147" s="458"/>
      <c r="R147" s="401">
        <v>6</v>
      </c>
      <c r="S147" s="404"/>
      <c r="T147" s="403"/>
      <c r="U147" s="350"/>
      <c r="V147" s="351"/>
      <c r="W147" s="352"/>
      <c r="X147" s="352"/>
      <c r="Y147" s="355" t="str">
        <f t="shared" si="18"/>
        <v/>
      </c>
      <c r="Z147" s="354"/>
      <c r="AA147" s="157">
        <f t="shared" si="17"/>
        <v>500</v>
      </c>
      <c r="AB147" s="158" t="str">
        <f t="shared" si="19"/>
        <v/>
      </c>
      <c r="AC147" s="159" t="str">
        <f t="shared" si="20"/>
        <v/>
      </c>
      <c r="AD147" s="160" t="str">
        <f t="shared" si="21"/>
        <v/>
      </c>
      <c r="AG147" s="27"/>
      <c r="AH147" s="27"/>
      <c r="AI147" s="27"/>
      <c r="AJ147" s="27"/>
      <c r="AK147" s="27"/>
      <c r="AL147" s="27"/>
      <c r="AM147" s="27"/>
      <c r="AN147" s="27"/>
      <c r="AO147" s="27"/>
      <c r="AP147" s="27"/>
      <c r="AQ147" s="27"/>
    </row>
    <row r="148" spans="17:43" ht="15" hidden="1" customHeight="1" thickBot="1">
      <c r="Q148" s="459"/>
      <c r="R148" s="405"/>
      <c r="S148" s="406" t="s">
        <v>83</v>
      </c>
      <c r="T148" s="407"/>
      <c r="U148" s="356"/>
      <c r="V148" s="356"/>
      <c r="W148" s="357"/>
      <c r="X148" s="358" t="s">
        <v>31</v>
      </c>
      <c r="Y148" s="359">
        <f>ROUND(SUM(Y142:Y147),0)</f>
        <v>0</v>
      </c>
      <c r="Z148" s="354"/>
      <c r="AA148" s="272"/>
      <c r="AB148" s="273"/>
      <c r="AC148" s="274"/>
      <c r="AD148" s="275">
        <f>SUM(AD142:AD147)</f>
        <v>0</v>
      </c>
      <c r="AE148" s="163"/>
      <c r="AG148" s="27"/>
      <c r="AH148" s="27"/>
      <c r="AI148" s="27"/>
      <c r="AJ148" s="27"/>
      <c r="AK148" s="27"/>
      <c r="AL148" s="27"/>
      <c r="AM148" s="27"/>
      <c r="AN148" s="27"/>
      <c r="AO148" s="27"/>
      <c r="AP148" s="27"/>
      <c r="AQ148" s="27"/>
    </row>
    <row r="149" spans="17:43" ht="15" customHeight="1" thickBot="1">
      <c r="Q149" s="458" t="s">
        <v>84</v>
      </c>
      <c r="R149" s="408"/>
      <c r="S149" s="404"/>
      <c r="T149" s="403"/>
      <c r="U149" s="350"/>
      <c r="V149" s="361"/>
      <c r="W149" s="362"/>
      <c r="X149" s="352"/>
      <c r="Y149" s="363" t="str">
        <f t="shared" ref="Y149:Y154" si="22">AD149</f>
        <v/>
      </c>
      <c r="Z149" s="354"/>
      <c r="AA149" s="276">
        <f t="shared" ref="AA149:AA154" si="23">IFERROR(VLOOKUP(U149*1000,$AH$77:$AI$85,2),"")</f>
        <v>500</v>
      </c>
      <c r="AB149" s="277" t="str">
        <f>IFERROR(ROUND(EXP(2.71-0.812*LN(V149)-0.654*LN(AA149)),4),"")</f>
        <v/>
      </c>
      <c r="AC149" s="278" t="str">
        <f>IFERROR(ROUND($AK$73*AB149,4),"")</f>
        <v/>
      </c>
      <c r="AD149" s="279" t="str">
        <f>IFERROR(ROUND(W149*X149*AC149/1000,1),"")</f>
        <v/>
      </c>
      <c r="AG149" s="27"/>
      <c r="AH149" s="27"/>
      <c r="AI149" s="27"/>
      <c r="AJ149" s="27"/>
      <c r="AK149" s="27"/>
      <c r="AL149" s="27"/>
      <c r="AM149" s="27"/>
      <c r="AN149" s="27"/>
      <c r="AO149" s="27"/>
      <c r="AP149" s="27"/>
      <c r="AQ149" s="27"/>
    </row>
    <row r="150" spans="17:43" ht="15" customHeight="1" thickBot="1">
      <c r="Q150" s="458"/>
      <c r="R150" s="401"/>
      <c r="S150" s="404"/>
      <c r="T150" s="403"/>
      <c r="U150" s="350"/>
      <c r="V150" s="351"/>
      <c r="W150" s="352"/>
      <c r="X150" s="352"/>
      <c r="Y150" s="353" t="str">
        <f t="shared" si="22"/>
        <v/>
      </c>
      <c r="Z150" s="354"/>
      <c r="AA150" s="157">
        <f t="shared" si="23"/>
        <v>500</v>
      </c>
      <c r="AB150" s="158" t="str">
        <f t="shared" ref="AB150:AB154" si="24">IFERROR(ROUND(EXP(2.71-0.812*LN(V150)-0.654*LN(AA150)),4),"")</f>
        <v/>
      </c>
      <c r="AC150" s="159" t="str">
        <f t="shared" si="20"/>
        <v/>
      </c>
      <c r="AD150" s="160" t="str">
        <f t="shared" ref="AD150:AD154" si="25">IFERROR(ROUND(W150*X150*AC150/1000,1),"")</f>
        <v/>
      </c>
      <c r="AG150" s="27"/>
      <c r="AH150" s="27"/>
      <c r="AI150" s="27"/>
      <c r="AJ150" s="27"/>
      <c r="AK150" s="27"/>
      <c r="AL150" s="27"/>
      <c r="AM150" s="27"/>
      <c r="AN150" s="27"/>
      <c r="AO150" s="27"/>
      <c r="AP150" s="27"/>
      <c r="AQ150" s="27"/>
    </row>
    <row r="151" spans="17:43" ht="15" customHeight="1" thickBot="1">
      <c r="Q151" s="458"/>
      <c r="R151" s="401"/>
      <c r="S151" s="431"/>
      <c r="T151" s="403"/>
      <c r="U151" s="350"/>
      <c r="V151" s="351"/>
      <c r="W151" s="352"/>
      <c r="X151" s="352"/>
      <c r="Y151" s="353"/>
      <c r="Z151" s="354"/>
      <c r="AA151" s="157">
        <f t="shared" si="23"/>
        <v>500</v>
      </c>
      <c r="AB151" s="158" t="str">
        <f t="shared" si="24"/>
        <v/>
      </c>
      <c r="AC151" s="159" t="str">
        <f t="shared" si="20"/>
        <v/>
      </c>
      <c r="AD151" s="160" t="str">
        <f t="shared" si="25"/>
        <v/>
      </c>
      <c r="AG151" s="27"/>
      <c r="AH151" s="27"/>
      <c r="AI151" s="27"/>
      <c r="AJ151" s="27"/>
      <c r="AK151" s="27"/>
      <c r="AL151" s="27"/>
      <c r="AM151" s="27"/>
      <c r="AN151" s="27"/>
      <c r="AO151" s="27"/>
      <c r="AP151" s="27"/>
      <c r="AQ151" s="27"/>
    </row>
    <row r="152" spans="17:43" ht="15" customHeight="1" thickBot="1">
      <c r="Q152" s="458"/>
      <c r="R152" s="401"/>
      <c r="S152" s="431"/>
      <c r="T152" s="403"/>
      <c r="U152" s="350"/>
      <c r="V152" s="351"/>
      <c r="W152" s="352"/>
      <c r="X152" s="352"/>
      <c r="Y152" s="353"/>
      <c r="Z152" s="354"/>
      <c r="AA152" s="157">
        <f t="shared" si="23"/>
        <v>500</v>
      </c>
      <c r="AB152" s="158" t="str">
        <f t="shared" si="24"/>
        <v/>
      </c>
      <c r="AC152" s="159" t="str">
        <f t="shared" si="20"/>
        <v/>
      </c>
      <c r="AD152" s="160" t="str">
        <f t="shared" si="25"/>
        <v/>
      </c>
      <c r="AG152" s="27"/>
      <c r="AH152" s="27"/>
      <c r="AI152" s="27"/>
      <c r="AJ152" s="27"/>
      <c r="AK152" s="27"/>
      <c r="AL152" s="27"/>
      <c r="AM152" s="27"/>
      <c r="AN152" s="27"/>
      <c r="AO152" s="27"/>
      <c r="AP152" s="27"/>
      <c r="AQ152" s="27"/>
    </row>
    <row r="153" spans="17:43" ht="15" customHeight="1" thickBot="1">
      <c r="Q153" s="458"/>
      <c r="R153" s="401"/>
      <c r="S153" s="402"/>
      <c r="T153" s="403"/>
      <c r="U153" s="350"/>
      <c r="V153" s="351"/>
      <c r="W153" s="352"/>
      <c r="X153" s="352"/>
      <c r="Y153" s="353" t="str">
        <f t="shared" si="22"/>
        <v/>
      </c>
      <c r="Z153" s="354"/>
      <c r="AA153" s="157">
        <f t="shared" si="23"/>
        <v>500</v>
      </c>
      <c r="AB153" s="158" t="str">
        <f t="shared" si="24"/>
        <v/>
      </c>
      <c r="AC153" s="159" t="str">
        <f t="shared" si="20"/>
        <v/>
      </c>
      <c r="AD153" s="160" t="str">
        <f t="shared" si="25"/>
        <v/>
      </c>
      <c r="AG153" s="85"/>
      <c r="AH153" s="87"/>
      <c r="AI153" s="87"/>
      <c r="AJ153" s="85"/>
      <c r="AK153" s="85"/>
    </row>
    <row r="154" spans="17:43" ht="15" customHeight="1" thickBot="1">
      <c r="Q154" s="458"/>
      <c r="R154" s="410"/>
      <c r="S154" s="411"/>
      <c r="T154" s="412"/>
      <c r="U154" s="364"/>
      <c r="V154" s="365"/>
      <c r="W154" s="366"/>
      <c r="X154" s="366"/>
      <c r="Y154" s="355" t="str">
        <f t="shared" si="22"/>
        <v/>
      </c>
      <c r="Z154" s="354"/>
      <c r="AA154" s="157">
        <f t="shared" si="23"/>
        <v>500</v>
      </c>
      <c r="AB154" s="158" t="str">
        <f t="shared" si="24"/>
        <v/>
      </c>
      <c r="AC154" s="159" t="str">
        <f t="shared" si="20"/>
        <v/>
      </c>
      <c r="AD154" s="160" t="str">
        <f t="shared" si="25"/>
        <v/>
      </c>
      <c r="AG154" s="85"/>
      <c r="AH154" s="87"/>
      <c r="AI154" s="87"/>
      <c r="AJ154" s="85"/>
      <c r="AK154" s="85"/>
    </row>
    <row r="155" spans="17:43" ht="15" customHeight="1" thickBot="1">
      <c r="Q155" s="460"/>
      <c r="R155" s="401"/>
      <c r="S155" s="404" t="s">
        <v>83</v>
      </c>
      <c r="T155" s="403"/>
      <c r="U155" s="349"/>
      <c r="V155" s="349"/>
      <c r="W155" s="349"/>
      <c r="X155" s="367" t="s">
        <v>40</v>
      </c>
      <c r="Y155" s="359">
        <f>ROUND(SUM(Y149:Y154),0)</f>
        <v>0</v>
      </c>
      <c r="Z155" s="354"/>
      <c r="AA155" s="171"/>
      <c r="AB155" s="172"/>
      <c r="AC155" s="173"/>
      <c r="AD155" s="161">
        <f>SUM(AD149:AD154)</f>
        <v>0</v>
      </c>
      <c r="AG155" s="85"/>
      <c r="AH155" s="87"/>
      <c r="AI155" s="87"/>
      <c r="AJ155" s="85"/>
      <c r="AK155" s="85"/>
    </row>
    <row r="156" spans="17:43">
      <c r="Q156" s="3"/>
      <c r="R156" s="368"/>
      <c r="S156" s="354"/>
      <c r="T156" s="354"/>
      <c r="U156" s="354"/>
      <c r="V156" s="354"/>
      <c r="W156" s="354"/>
      <c r="X156" s="354"/>
      <c r="Y156" s="369" t="s">
        <v>195</v>
      </c>
      <c r="Z156" s="354"/>
      <c r="AA156" s="27"/>
      <c r="AB156" s="27"/>
      <c r="AC156" s="27"/>
      <c r="AD156" s="27"/>
      <c r="AE156" s="29"/>
      <c r="AF156" s="32"/>
      <c r="AG156" s="32"/>
      <c r="AH156" s="27"/>
      <c r="AI156" s="27"/>
    </row>
    <row r="157" spans="17:43">
      <c r="Q157" s="3"/>
      <c r="R157" s="368"/>
      <c r="S157" s="354"/>
      <c r="T157" s="354"/>
      <c r="U157" s="354"/>
      <c r="V157" s="354"/>
      <c r="W157" s="354"/>
      <c r="X157" s="354"/>
      <c r="Y157" s="369"/>
      <c r="Z157" s="354"/>
      <c r="AA157" s="27"/>
      <c r="AB157" s="27"/>
      <c r="AC157" s="27"/>
      <c r="AD157" s="27"/>
      <c r="AE157" s="29"/>
      <c r="AF157" s="32"/>
      <c r="AG157" s="32"/>
      <c r="AH157" s="27"/>
      <c r="AI157" s="27"/>
    </row>
    <row r="158" spans="17:43" ht="17.25">
      <c r="Q158" s="40" t="s">
        <v>284</v>
      </c>
      <c r="R158" s="31"/>
      <c r="S158" s="27"/>
      <c r="T158" s="27"/>
      <c r="U158" s="27"/>
      <c r="V158" s="27"/>
      <c r="W158" s="27"/>
      <c r="X158" s="27"/>
      <c r="Y158" s="27"/>
      <c r="Z158" s="27"/>
      <c r="AA158" s="27"/>
      <c r="AB158" s="27"/>
      <c r="AC158" s="27"/>
      <c r="AD158" s="27"/>
      <c r="AE158" s="29"/>
      <c r="AF158" s="32"/>
      <c r="AG158" s="32"/>
      <c r="AH158" s="27"/>
      <c r="AI158" s="27"/>
    </row>
    <row r="159" spans="17:43" ht="17.25">
      <c r="Q159" s="40"/>
    </row>
    <row r="160" spans="17:43" ht="43.5" customHeight="1">
      <c r="Q160" s="437" t="s">
        <v>237</v>
      </c>
      <c r="R160" s="438"/>
      <c r="S160" s="439"/>
      <c r="T160" s="435"/>
      <c r="U160" s="436"/>
      <c r="V160" s="3"/>
    </row>
    <row r="161" spans="17:17" ht="14.25">
      <c r="Q161" s="41" t="s">
        <v>12</v>
      </c>
    </row>
  </sheetData>
  <sheetProtection algorithmName="SHA-512" hashValue="Sdex5plSWJRPAPGwUdhm9YjlK36FH8+3QJsipOdThbJaKdj7xLHKNT4Eps8N6T+PxAtOBxm91OR51D9Y+EAL3Q==" saltValue="yNgvsrU9MfEte8ef3VfL/Q==" spinCount="100000" sheet="1" objects="1" scenarios="1"/>
  <protectedRanges>
    <protectedRange sqref="R68:X73 R75:X80 R86:Y91 R93:Y98 R104:Y109 R111:Y116 R129:Y133 R149:Y154 T160:U160" name="入力２"/>
    <protectedRange sqref="C46:I55 C35:H40 D7:E12" name="素材入力"/>
  </protectedRanges>
  <mergeCells count="100">
    <mergeCell ref="Q66:Q67"/>
    <mergeCell ref="R66:R67"/>
    <mergeCell ref="S66:S67"/>
    <mergeCell ref="W66:X66"/>
    <mergeCell ref="T66:T67"/>
    <mergeCell ref="U66:V66"/>
    <mergeCell ref="Q84:Q85"/>
    <mergeCell ref="R84:R85"/>
    <mergeCell ref="S84:S85"/>
    <mergeCell ref="Q86:Q92"/>
    <mergeCell ref="Q93:Q99"/>
    <mergeCell ref="T102:T103"/>
    <mergeCell ref="U102:W103"/>
    <mergeCell ref="U107:W107"/>
    <mergeCell ref="Q102:Q103"/>
    <mergeCell ref="R102:R103"/>
    <mergeCell ref="S102:S103"/>
    <mergeCell ref="AG66:AG67"/>
    <mergeCell ref="Q68:Q74"/>
    <mergeCell ref="Q75:Q81"/>
    <mergeCell ref="Q129:Q135"/>
    <mergeCell ref="Q122:Q128"/>
    <mergeCell ref="U126:W126"/>
    <mergeCell ref="U127:W127"/>
    <mergeCell ref="U128:W128"/>
    <mergeCell ref="Q120:Q121"/>
    <mergeCell ref="R120:R121"/>
    <mergeCell ref="S120:S121"/>
    <mergeCell ref="Q104:Q110"/>
    <mergeCell ref="Q111:Q117"/>
    <mergeCell ref="U104:W104"/>
    <mergeCell ref="U105:W105"/>
    <mergeCell ref="U106:W106"/>
    <mergeCell ref="T84:T85"/>
    <mergeCell ref="U84:W85"/>
    <mergeCell ref="U87:W87"/>
    <mergeCell ref="U91:W91"/>
    <mergeCell ref="U86:W86"/>
    <mergeCell ref="U88:W88"/>
    <mergeCell ref="U89:W89"/>
    <mergeCell ref="U90:W90"/>
    <mergeCell ref="U94:W94"/>
    <mergeCell ref="U95:W95"/>
    <mergeCell ref="U96:W96"/>
    <mergeCell ref="U92:W92"/>
    <mergeCell ref="U93:W93"/>
    <mergeCell ref="U114:W114"/>
    <mergeCell ref="U97:W97"/>
    <mergeCell ref="U98:W98"/>
    <mergeCell ref="U99:W99"/>
    <mergeCell ref="U108:W108"/>
    <mergeCell ref="U109:W109"/>
    <mergeCell ref="U110:W110"/>
    <mergeCell ref="U111:W111"/>
    <mergeCell ref="U112:W112"/>
    <mergeCell ref="U113:W113"/>
    <mergeCell ref="U132:W132"/>
    <mergeCell ref="U133:W133"/>
    <mergeCell ref="Q142:Q148"/>
    <mergeCell ref="Q149:Q155"/>
    <mergeCell ref="U134:W134"/>
    <mergeCell ref="U135:W135"/>
    <mergeCell ref="Q140:Q141"/>
    <mergeCell ref="R140:R141"/>
    <mergeCell ref="S140:S141"/>
    <mergeCell ref="T140:T141"/>
    <mergeCell ref="U140:V140"/>
    <mergeCell ref="W140:X140"/>
    <mergeCell ref="U115:W115"/>
    <mergeCell ref="U116:W116"/>
    <mergeCell ref="U117:W117"/>
    <mergeCell ref="U120:W121"/>
    <mergeCell ref="U122:W122"/>
    <mergeCell ref="U131:W131"/>
    <mergeCell ref="U123:W123"/>
    <mergeCell ref="U124:W124"/>
    <mergeCell ref="U125:W125"/>
    <mergeCell ref="U129:W129"/>
    <mergeCell ref="U130:W130"/>
    <mergeCell ref="D34:E34"/>
    <mergeCell ref="D35:E35"/>
    <mergeCell ref="D36:E36"/>
    <mergeCell ref="D37:E37"/>
    <mergeCell ref="D38:E38"/>
    <mergeCell ref="I36:J38"/>
    <mergeCell ref="T160:U160"/>
    <mergeCell ref="Q160:S160"/>
    <mergeCell ref="D6:E6"/>
    <mergeCell ref="D7:E7"/>
    <mergeCell ref="D8:E8"/>
    <mergeCell ref="D29:G29"/>
    <mergeCell ref="D12:E12"/>
    <mergeCell ref="D13:E13"/>
    <mergeCell ref="D9:E9"/>
    <mergeCell ref="D10:E10"/>
    <mergeCell ref="D11:E11"/>
    <mergeCell ref="D39:E39"/>
    <mergeCell ref="D40:E40"/>
    <mergeCell ref="D41:E41"/>
    <mergeCell ref="D57:G57"/>
  </mergeCells>
  <phoneticPr fontId="2"/>
  <dataValidations count="3">
    <dataValidation type="list" allowBlank="1" showInputMessage="1" showErrorMessage="1" sqref="H46:H55" xr:uid="{51827872-0209-4BE4-AA4E-44FCCDA411FC}">
      <formula1>$M$43:$M$44</formula1>
    </dataValidation>
    <dataValidation type="list" allowBlank="1" showInputMessage="1" showErrorMessage="1" prompt="素材を選択" sqref="D35:E40 D7:E12" xr:uid="{0D597E16-1614-4919-B07A-8922A8569826}">
      <formula1>素材名</formula1>
    </dataValidation>
    <dataValidation type="list" allowBlank="1" showInputMessage="1" showErrorMessage="1" sqref="H18:H27" xr:uid="{488E111D-F491-4396-8341-DB3550544919}">
      <formula1>$AF$98:$AF$99</formula1>
    </dataValidation>
  </dataValidations>
  <pageMargins left="0.59055118110236227" right="0" top="0.55118110236220474" bottom="0.35433070866141736" header="0.31496062992125984" footer="0.31496062992125984"/>
  <pageSetup paperSize="9" scale="75" orientation="portrait" r:id="rId1"/>
  <headerFooter>
    <oddFooter>&amp;R&amp;14R4（補正）太陽光</oddFooter>
  </headerFooter>
  <rowBreaks count="1" manualBreakCount="1">
    <brk id="136" min="15" max="25" man="1"/>
  </rowBreaks>
  <extLst>
    <ext xmlns:x14="http://schemas.microsoft.com/office/spreadsheetml/2009/9/main" uri="{CCE6A557-97BC-4b89-ADB6-D9C93CAAB3DF}">
      <x14:dataValidations xmlns:xm="http://schemas.microsoft.com/office/excel/2006/main" count="1">
        <x14:dataValidation type="list" allowBlank="1" showInputMessage="1" showErrorMessage="1" xr:uid="{4B706184-4251-471F-B73B-5596C4318EEA}">
          <x14:formula1>
            <xm:f>入出力データ!$B$10:$B$21</xm:f>
          </x14:formula1>
          <xm:sqref>U129:W130 U111:W116 U122:W123 U86:W91 U93:W98 U104:W109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I103"/>
  <sheetViews>
    <sheetView showGridLines="0" showZeros="0" zoomScale="70" zoomScaleNormal="70" workbookViewId="0"/>
  </sheetViews>
  <sheetFormatPr defaultRowHeight="13.5"/>
  <cols>
    <col min="1" max="1" width="9" customWidth="1"/>
    <col min="2" max="2" width="3.375" customWidth="1"/>
    <col min="3" max="3" width="32.875" customWidth="1"/>
    <col min="4" max="10" width="13" customWidth="1"/>
    <col min="11" max="11" width="2.875" customWidth="1"/>
    <col min="12" max="12" width="18.25" customWidth="1"/>
    <col min="13" max="19" width="15" customWidth="1"/>
    <col min="20" max="20" width="9.75" customWidth="1"/>
    <col min="21" max="21" width="6.625" customWidth="1"/>
    <col min="22" max="22" width="10.625" customWidth="1"/>
    <col min="23" max="23" width="13.25" customWidth="1"/>
    <col min="24" max="27" width="15.625" customWidth="1"/>
    <col min="32" max="32" width="36.625" customWidth="1"/>
    <col min="33" max="33" width="16.875" customWidth="1"/>
    <col min="34" max="35" width="15.875" customWidth="1"/>
  </cols>
  <sheetData>
    <row r="1" spans="2:12">
      <c r="G1" s="3"/>
    </row>
    <row r="2" spans="2:12" ht="27.75" customHeight="1">
      <c r="G2" s="3"/>
      <c r="H2" s="433" t="s">
        <v>306</v>
      </c>
      <c r="I2" s="484"/>
      <c r="J2" s="485"/>
      <c r="K2" s="485"/>
      <c r="L2" s="486"/>
    </row>
    <row r="3" spans="2:12" ht="57" customHeight="1">
      <c r="B3" s="295" t="s">
        <v>233</v>
      </c>
      <c r="C3" s="291"/>
      <c r="D3" s="291"/>
      <c r="E3" s="291"/>
      <c r="F3" s="291"/>
    </row>
    <row r="4" spans="2:12" ht="57" customHeight="1">
      <c r="B4" s="290" t="s">
        <v>0</v>
      </c>
      <c r="C4" s="290" t="s">
        <v>207</v>
      </c>
      <c r="D4" s="291"/>
      <c r="E4" s="291"/>
      <c r="F4" s="291"/>
      <c r="G4" s="288"/>
      <c r="H4" s="288"/>
      <c r="I4" s="288"/>
      <c r="J4" s="288"/>
      <c r="K4" s="288"/>
    </row>
    <row r="5" spans="2:12" ht="57" customHeight="1" thickBot="1">
      <c r="B5" s="291"/>
      <c r="C5" s="502" t="s">
        <v>205</v>
      </c>
      <c r="D5" s="503"/>
      <c r="E5" s="502" t="s">
        <v>206</v>
      </c>
      <c r="F5" s="504"/>
      <c r="G5" s="288"/>
      <c r="H5" s="288"/>
      <c r="I5" s="288"/>
      <c r="J5" s="288"/>
      <c r="K5" s="288"/>
    </row>
    <row r="6" spans="2:12" ht="39.950000000000003" customHeight="1" thickTop="1">
      <c r="B6" s="291"/>
      <c r="C6" s="507">
        <f>入力シート!D35</f>
        <v>0</v>
      </c>
      <c r="D6" s="507"/>
      <c r="E6" s="510">
        <f>入力シート!F35-入力シート!F7</f>
        <v>0</v>
      </c>
      <c r="F6" s="511"/>
      <c r="G6" s="288"/>
      <c r="H6" s="288"/>
      <c r="I6" s="288"/>
      <c r="J6" s="288"/>
      <c r="K6" s="288"/>
    </row>
    <row r="7" spans="2:12" ht="39.950000000000003" customHeight="1">
      <c r="B7" s="291"/>
      <c r="C7" s="508">
        <f>入力シート!D36</f>
        <v>0</v>
      </c>
      <c r="D7" s="508"/>
      <c r="E7" s="500">
        <f>入力シート!F36-入力シート!F8</f>
        <v>0</v>
      </c>
      <c r="F7" s="501"/>
      <c r="G7" s="288"/>
      <c r="H7" s="288"/>
      <c r="I7" s="288"/>
      <c r="J7" s="288"/>
      <c r="K7" s="288"/>
    </row>
    <row r="8" spans="2:12" ht="39.950000000000003" customHeight="1">
      <c r="B8" s="291"/>
      <c r="C8" s="508">
        <f>入力シート!D37</f>
        <v>0</v>
      </c>
      <c r="D8" s="508"/>
      <c r="E8" s="500">
        <f>入力シート!F37-入力シート!F9</f>
        <v>0</v>
      </c>
      <c r="F8" s="501"/>
      <c r="G8" s="288"/>
      <c r="H8" s="288"/>
      <c r="I8" s="288"/>
      <c r="J8" s="288"/>
      <c r="K8" s="288"/>
    </row>
    <row r="9" spans="2:12" ht="39.950000000000003" customHeight="1">
      <c r="B9" s="291"/>
      <c r="C9" s="508">
        <f>入力シート!D38</f>
        <v>0</v>
      </c>
      <c r="D9" s="508"/>
      <c r="E9" s="500">
        <f>入力シート!F38-入力シート!F10</f>
        <v>0</v>
      </c>
      <c r="F9" s="501"/>
      <c r="G9" s="288"/>
      <c r="H9" s="288"/>
      <c r="I9" s="288"/>
      <c r="J9" s="288"/>
      <c r="K9" s="288"/>
    </row>
    <row r="10" spans="2:12" ht="39.950000000000003" customHeight="1">
      <c r="B10" s="291"/>
      <c r="C10" s="508">
        <f>入力シート!D39</f>
        <v>0</v>
      </c>
      <c r="D10" s="508"/>
      <c r="E10" s="500">
        <f>入力シート!F39-入力シート!F11</f>
        <v>0</v>
      </c>
      <c r="F10" s="501"/>
      <c r="G10" s="288"/>
      <c r="H10" s="288"/>
      <c r="I10" s="288"/>
      <c r="J10" s="288"/>
      <c r="K10" s="288"/>
    </row>
    <row r="11" spans="2:12" ht="39.950000000000003" customHeight="1">
      <c r="B11" s="291"/>
      <c r="C11" s="509">
        <f>入力シート!D40</f>
        <v>0</v>
      </c>
      <c r="D11" s="509"/>
      <c r="E11" s="500">
        <f>入力シート!F40-入力シート!F12</f>
        <v>0</v>
      </c>
      <c r="F11" s="501"/>
      <c r="G11" s="288"/>
      <c r="H11" s="288"/>
      <c r="I11" s="288"/>
      <c r="J11" s="288"/>
      <c r="K11" s="288"/>
    </row>
    <row r="12" spans="2:12" ht="39.950000000000003" customHeight="1">
      <c r="B12" s="291"/>
      <c r="C12" s="505" t="s">
        <v>2</v>
      </c>
      <c r="D12" s="506"/>
      <c r="E12" s="500">
        <f>SUM(E6:F11)</f>
        <v>0</v>
      </c>
      <c r="F12" s="501"/>
      <c r="G12" s="288"/>
      <c r="H12" s="288"/>
      <c r="I12" s="288"/>
      <c r="J12" s="288"/>
      <c r="K12" s="288"/>
    </row>
    <row r="13" spans="2:12" ht="57" customHeight="1">
      <c r="B13" s="289"/>
      <c r="C13" s="288"/>
      <c r="D13" s="288"/>
      <c r="E13" s="288"/>
      <c r="F13" s="288"/>
      <c r="G13" s="288"/>
      <c r="H13" s="288"/>
      <c r="I13" s="288"/>
      <c r="J13" s="288"/>
      <c r="K13" s="288"/>
    </row>
    <row r="14" spans="2:12" ht="38.25" customHeight="1">
      <c r="B14" s="290" t="s">
        <v>3</v>
      </c>
      <c r="C14" s="290" t="s">
        <v>208</v>
      </c>
      <c r="D14" s="291"/>
      <c r="E14" s="291"/>
      <c r="F14" s="288"/>
      <c r="G14" s="288"/>
      <c r="H14" s="288"/>
      <c r="I14" s="288"/>
      <c r="J14" s="288"/>
      <c r="K14" s="288"/>
    </row>
    <row r="15" spans="2:12" ht="45" customHeight="1">
      <c r="B15" s="288"/>
      <c r="C15" s="385" t="s">
        <v>4</v>
      </c>
      <c r="D15" s="386"/>
      <c r="E15" s="386"/>
      <c r="F15" s="386"/>
      <c r="G15" s="386"/>
      <c r="H15" s="386"/>
      <c r="I15" s="386"/>
      <c r="J15" s="386"/>
      <c r="K15" s="386"/>
      <c r="L15" s="387"/>
    </row>
    <row r="16" spans="2:12" ht="50.1" customHeight="1">
      <c r="B16" s="288"/>
      <c r="C16" s="390" t="s">
        <v>5</v>
      </c>
      <c r="D16" s="391" t="s">
        <v>6</v>
      </c>
      <c r="E16" s="391" t="s">
        <v>202</v>
      </c>
      <c r="F16" s="391" t="s">
        <v>214</v>
      </c>
      <c r="G16" s="391" t="s">
        <v>198</v>
      </c>
      <c r="H16" s="391" t="s">
        <v>203</v>
      </c>
      <c r="I16" s="391" t="s">
        <v>204</v>
      </c>
      <c r="J16" s="390" t="s">
        <v>7</v>
      </c>
      <c r="K16" s="392"/>
      <c r="L16" s="391" t="s">
        <v>296</v>
      </c>
    </row>
    <row r="17" spans="2:25" ht="50.1" customHeight="1">
      <c r="B17" s="288"/>
      <c r="C17" s="393" t="s">
        <v>8</v>
      </c>
      <c r="D17" s="394">
        <f>入力シート!Y74</f>
        <v>0</v>
      </c>
      <c r="E17" s="394">
        <f>入力シート!Y92</f>
        <v>0</v>
      </c>
      <c r="F17" s="394">
        <f>入力シート!Y128</f>
        <v>0</v>
      </c>
      <c r="G17" s="394">
        <f>入力シート!Y110</f>
        <v>0</v>
      </c>
      <c r="H17" s="397">
        <f>入力シート!I41</f>
        <v>0</v>
      </c>
      <c r="I17" s="394">
        <f>入力シート!Y148</f>
        <v>0</v>
      </c>
      <c r="J17" s="395">
        <f>SUM(D17:I17)</f>
        <v>0</v>
      </c>
      <c r="K17" s="396"/>
      <c r="L17" s="302"/>
    </row>
    <row r="18" spans="2:25" ht="50.1" customHeight="1">
      <c r="B18" s="288"/>
      <c r="C18" s="393" t="s">
        <v>9</v>
      </c>
      <c r="D18" s="397">
        <f>入力シート!Y81</f>
        <v>0</v>
      </c>
      <c r="E18" s="397">
        <f>入力シート!Y99</f>
        <v>0</v>
      </c>
      <c r="F18" s="397">
        <f>入力シート!Y135</f>
        <v>0</v>
      </c>
      <c r="G18" s="397">
        <f>入力シート!Y117</f>
        <v>0</v>
      </c>
      <c r="H18" s="394">
        <f>入力シート!I13</f>
        <v>0</v>
      </c>
      <c r="I18" s="397">
        <f>入力シート!Y155</f>
        <v>0</v>
      </c>
      <c r="J18" s="395">
        <f>SUM(D18:I18)</f>
        <v>0</v>
      </c>
      <c r="K18" s="396"/>
      <c r="L18" s="302"/>
    </row>
    <row r="19" spans="2:25" ht="50.1" customHeight="1">
      <c r="B19" s="288"/>
      <c r="C19" s="398" t="s">
        <v>10</v>
      </c>
      <c r="D19" s="397">
        <f t="shared" ref="D19:J19" si="0">D17-D18</f>
        <v>0</v>
      </c>
      <c r="E19" s="397">
        <f t="shared" si="0"/>
        <v>0</v>
      </c>
      <c r="F19" s="397">
        <f>F17-F18</f>
        <v>0</v>
      </c>
      <c r="G19" s="397">
        <f>G17-G18</f>
        <v>0</v>
      </c>
      <c r="H19" s="397">
        <f>H17-H18</f>
        <v>0</v>
      </c>
      <c r="I19" s="397">
        <f t="shared" si="0"/>
        <v>0</v>
      </c>
      <c r="J19" s="399">
        <f t="shared" si="0"/>
        <v>0</v>
      </c>
      <c r="K19" s="400"/>
      <c r="L19" s="302"/>
    </row>
    <row r="20" spans="2:25" ht="31.7" customHeight="1">
      <c r="B20" s="288"/>
      <c r="C20" s="288"/>
      <c r="D20" s="288"/>
      <c r="E20" s="288"/>
      <c r="F20" s="288"/>
      <c r="G20" s="288"/>
      <c r="H20" s="288"/>
      <c r="I20" s="288"/>
      <c r="J20" s="288"/>
      <c r="K20" s="288"/>
    </row>
    <row r="21" spans="2:25" ht="18.75" customHeight="1">
      <c r="B21" s="288"/>
      <c r="C21" s="288"/>
      <c r="D21" s="288"/>
      <c r="E21" s="288"/>
      <c r="F21" s="288"/>
      <c r="G21" s="288"/>
      <c r="H21" s="288"/>
      <c r="I21" s="288"/>
      <c r="J21" s="288"/>
      <c r="K21" s="288"/>
    </row>
    <row r="22" spans="2:25" ht="30.75" customHeight="1">
      <c r="B22" s="290" t="s">
        <v>11</v>
      </c>
      <c r="C22" s="290" t="s">
        <v>282</v>
      </c>
      <c r="D22" s="291"/>
      <c r="E22" s="291"/>
      <c r="F22" s="291"/>
      <c r="G22" s="291"/>
      <c r="H22" s="288"/>
      <c r="I22" s="288"/>
      <c r="J22" s="288"/>
      <c r="K22" s="288"/>
    </row>
    <row r="23" spans="2:25" ht="47.25" customHeight="1">
      <c r="B23" s="291"/>
      <c r="C23" s="489" t="s">
        <v>283</v>
      </c>
      <c r="D23" s="447"/>
      <c r="E23" s="490">
        <f>入力シート!T160</f>
        <v>0</v>
      </c>
      <c r="F23" s="490"/>
      <c r="G23" s="490"/>
      <c r="H23" s="488"/>
      <c r="I23" s="488"/>
      <c r="J23" s="7"/>
    </row>
    <row r="24" spans="2:25" ht="30.2" customHeight="1">
      <c r="B24" s="291"/>
      <c r="C24" s="292"/>
      <c r="D24" s="291"/>
      <c r="E24" s="291"/>
      <c r="F24" s="291"/>
      <c r="G24" s="291"/>
      <c r="H24" s="487"/>
      <c r="I24" s="487"/>
    </row>
    <row r="25" spans="2:25" ht="30.2" customHeight="1">
      <c r="B25" s="291"/>
      <c r="C25" s="291"/>
      <c r="D25" s="291"/>
      <c r="E25" s="291"/>
      <c r="F25" s="291"/>
      <c r="G25" s="291"/>
      <c r="H25" s="487"/>
      <c r="I25" s="487"/>
    </row>
    <row r="26" spans="2:25" ht="30.2" customHeight="1">
      <c r="B26" s="290" t="s">
        <v>13</v>
      </c>
      <c r="C26" s="290" t="s">
        <v>14</v>
      </c>
      <c r="D26" s="291"/>
      <c r="E26" s="291"/>
      <c r="F26" s="291"/>
      <c r="G26" s="291"/>
      <c r="H26" s="487"/>
      <c r="I26" s="487"/>
    </row>
    <row r="27" spans="2:25" ht="38.25" customHeight="1">
      <c r="B27" s="291"/>
      <c r="C27" s="292" t="s">
        <v>15</v>
      </c>
      <c r="D27" s="291"/>
      <c r="E27" s="291"/>
      <c r="F27" s="291"/>
      <c r="G27" s="291"/>
      <c r="H27" s="487"/>
      <c r="I27" s="487"/>
    </row>
    <row r="28" spans="2:25" ht="48" customHeight="1">
      <c r="B28" s="291"/>
      <c r="C28" s="496" t="s">
        <v>16</v>
      </c>
      <c r="D28" s="495"/>
      <c r="E28" s="491">
        <f>J19</f>
        <v>0</v>
      </c>
      <c r="F28" s="491"/>
      <c r="G28" s="491"/>
      <c r="I28" s="39"/>
      <c r="X28" s="488"/>
      <c r="Y28" s="488"/>
    </row>
    <row r="29" spans="2:25" ht="35.450000000000003" hidden="1" customHeight="1">
      <c r="B29" s="291"/>
      <c r="C29" s="291"/>
      <c r="D29" s="293" t="s">
        <v>17</v>
      </c>
      <c r="E29" s="319" t="e">
        <f>+#REF!</f>
        <v>#REF!</v>
      </c>
      <c r="F29" s="290"/>
      <c r="G29" s="291"/>
      <c r="H29" s="487"/>
      <c r="I29" s="487"/>
      <c r="W29" s="3"/>
      <c r="X29" s="4"/>
      <c r="Y29" s="3"/>
    </row>
    <row r="30" spans="2:25" ht="33.75" customHeight="1">
      <c r="B30" s="291"/>
      <c r="C30" s="292" t="s">
        <v>18</v>
      </c>
      <c r="D30" s="291"/>
      <c r="E30" s="294"/>
      <c r="F30" s="290"/>
      <c r="G30" s="291"/>
      <c r="H30" s="487"/>
      <c r="I30" s="487"/>
      <c r="W30" s="3"/>
      <c r="X30" s="4"/>
      <c r="Y30" s="3"/>
    </row>
    <row r="31" spans="2:25" ht="37.5" customHeight="1">
      <c r="B31" s="291"/>
      <c r="C31" s="497" t="s">
        <v>19</v>
      </c>
      <c r="D31" s="497"/>
      <c r="E31" s="294"/>
      <c r="F31" s="290"/>
      <c r="G31" s="291"/>
      <c r="H31" s="487"/>
      <c r="I31" s="487"/>
      <c r="W31" s="3"/>
      <c r="X31" s="4"/>
      <c r="Y31" s="3"/>
    </row>
    <row r="32" spans="2:25" ht="48" customHeight="1">
      <c r="B32" s="291"/>
      <c r="C32" s="492" t="s">
        <v>20</v>
      </c>
      <c r="D32" s="493"/>
      <c r="E32" s="498" t="str">
        <f>IF(E23=0,"",ROUNDDOWN(E23/E28/9,0))</f>
        <v/>
      </c>
      <c r="F32" s="498"/>
      <c r="G32" s="498"/>
      <c r="H32" s="487"/>
      <c r="I32" s="487"/>
      <c r="W32" s="3"/>
      <c r="X32" s="4"/>
      <c r="Y32" s="3"/>
    </row>
    <row r="33" spans="2:27" ht="47.25" customHeight="1">
      <c r="B33" s="291"/>
      <c r="C33" s="494" t="s">
        <v>21</v>
      </c>
      <c r="D33" s="495"/>
      <c r="E33" s="499" t="str">
        <f>IF(E12=0,"",ROUNDDOWN(E23/E12/9,0))</f>
        <v/>
      </c>
      <c r="F33" s="499"/>
      <c r="G33" s="499"/>
      <c r="H33" s="487"/>
      <c r="I33" s="487"/>
      <c r="W33" s="3"/>
      <c r="X33" s="4"/>
      <c r="Y33" s="3"/>
    </row>
    <row r="34" spans="2:27" ht="15" customHeight="1">
      <c r="D34" s="6"/>
      <c r="E34" s="5"/>
    </row>
    <row r="35" spans="2:27" ht="7.5" customHeight="1">
      <c r="D35" s="6"/>
      <c r="E35" s="5"/>
    </row>
    <row r="36" spans="2:27" ht="29.25" customHeight="1"/>
    <row r="37" spans="2:27" ht="32.25" customHeight="1">
      <c r="AA37" s="8"/>
    </row>
    <row r="38" spans="2:27" ht="20.100000000000001" customHeight="1">
      <c r="AA38" s="2"/>
    </row>
    <row r="39" spans="2:27" ht="20.100000000000001" customHeight="1">
      <c r="AA39" s="2"/>
    </row>
    <row r="40" spans="2:27" ht="20.100000000000001" customHeight="1">
      <c r="AA40" s="2"/>
    </row>
    <row r="41" spans="2:27" ht="20.100000000000001" customHeight="1">
      <c r="AA41" s="2"/>
    </row>
    <row r="42" spans="2:27" ht="20.100000000000001" customHeight="1">
      <c r="AA42" s="2"/>
    </row>
    <row r="43" spans="2:27" ht="20.100000000000001" customHeight="1">
      <c r="AA43" s="2"/>
    </row>
    <row r="44" spans="2:27" ht="20.100000000000001" customHeight="1"/>
    <row r="45" spans="2:27" ht="20.100000000000001" customHeight="1"/>
    <row r="46" spans="2:27" ht="20.100000000000001" customHeight="1"/>
    <row r="47" spans="2:27" ht="20.100000000000001" customHeight="1"/>
    <row r="48" spans="2:27" ht="20.100000000000001" customHeight="1"/>
    <row r="49" spans="27:27" ht="20.100000000000001" customHeight="1"/>
    <row r="50" spans="27:27" ht="20.100000000000001" customHeight="1">
      <c r="AA50" s="9"/>
    </row>
    <row r="51" spans="27:27" ht="20.100000000000001" customHeight="1">
      <c r="AA51" s="9"/>
    </row>
    <row r="52" spans="27:27" ht="20.100000000000001" customHeight="1">
      <c r="AA52" s="9"/>
    </row>
    <row r="53" spans="27:27" ht="20.100000000000001" customHeight="1">
      <c r="AA53" s="9"/>
    </row>
    <row r="54" spans="27:27" ht="20.100000000000001" customHeight="1">
      <c r="AA54" s="9"/>
    </row>
    <row r="55" spans="27:27" ht="20.100000000000001" customHeight="1">
      <c r="AA55" s="9"/>
    </row>
    <row r="56" spans="27:27" ht="20.100000000000001" customHeight="1"/>
    <row r="57" spans="27:27" ht="20.100000000000001" customHeight="1"/>
    <row r="58" spans="27:27" ht="20.100000000000001" customHeight="1"/>
    <row r="59" spans="27:27" ht="20.100000000000001" customHeight="1"/>
    <row r="60" spans="27:27" ht="23.25" customHeight="1"/>
    <row r="61" spans="27:27" ht="23.25" customHeight="1"/>
    <row r="62" spans="27:27" ht="31.7" customHeight="1"/>
    <row r="63" spans="27:27" ht="19.5" customHeight="1"/>
    <row r="64" spans="27:27" ht="19.5" customHeight="1"/>
    <row r="65" ht="19.5" customHeight="1"/>
    <row r="66" ht="19.5" customHeight="1"/>
    <row r="68" ht="29.25" customHeight="1"/>
    <row r="69" ht="44.45" customHeight="1"/>
    <row r="70" ht="19.5"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18.75" customHeight="1"/>
    <row r="80" ht="18.75" customHeight="1"/>
    <row r="81" spans="31:35" ht="21.2" customHeight="1"/>
    <row r="84" spans="31:35">
      <c r="AE84" s="11"/>
      <c r="AF84" s="21"/>
      <c r="AG84" s="18"/>
      <c r="AH84" s="18"/>
      <c r="AI84" s="18"/>
    </row>
    <row r="85" spans="31:35" ht="24.95" customHeight="1">
      <c r="AE85" s="11"/>
      <c r="AF85" s="22"/>
      <c r="AG85" s="19" t="s">
        <v>22</v>
      </c>
      <c r="AH85" s="18"/>
      <c r="AI85" s="18"/>
    </row>
    <row r="86" spans="31:35" ht="24.95" customHeight="1">
      <c r="AE86" s="12" t="s">
        <v>23</v>
      </c>
      <c r="AF86" s="23" t="s">
        <v>24</v>
      </c>
      <c r="AG86" s="16"/>
      <c r="AH86" s="13"/>
      <c r="AI86" s="13"/>
    </row>
    <row r="87" spans="31:35" ht="24.95" customHeight="1">
      <c r="AE87" s="10"/>
      <c r="AF87" s="20" t="e">
        <f>#REF!</f>
        <v>#REF!</v>
      </c>
      <c r="AG87" s="17"/>
      <c r="AH87" s="14"/>
      <c r="AI87" s="15"/>
    </row>
    <row r="88" spans="31:35" ht="24.95" customHeight="1">
      <c r="AE88" s="10"/>
      <c r="AF88" s="20" t="e">
        <f>#REF!</f>
        <v>#REF!</v>
      </c>
      <c r="AG88" s="17"/>
      <c r="AH88" s="14"/>
      <c r="AI88" s="15"/>
    </row>
    <row r="89" spans="31:35" ht="24.95" customHeight="1">
      <c r="AE89" s="10"/>
      <c r="AF89" s="20" t="e">
        <f>#REF!</f>
        <v>#REF!</v>
      </c>
      <c r="AG89" s="17"/>
      <c r="AH89" s="14"/>
      <c r="AI89" s="15"/>
    </row>
    <row r="90" spans="31:35" ht="24.95" customHeight="1">
      <c r="AE90" s="10"/>
      <c r="AF90" s="20" t="e">
        <f>#REF!</f>
        <v>#REF!</v>
      </c>
      <c r="AG90" s="17"/>
      <c r="AH90" s="14"/>
      <c r="AI90" s="15"/>
    </row>
    <row r="91" spans="31:35" ht="24.95" customHeight="1">
      <c r="AE91" s="10"/>
      <c r="AF91" s="20" t="e">
        <f>#REF!</f>
        <v>#REF!</v>
      </c>
      <c r="AG91" s="17"/>
      <c r="AH91" s="14"/>
      <c r="AI91" s="15"/>
    </row>
    <row r="92" spans="31:35" ht="24.95" customHeight="1">
      <c r="AE92" s="10"/>
      <c r="AF92" s="20" t="e">
        <f>#REF!</f>
        <v>#REF!</v>
      </c>
      <c r="AG92" s="17"/>
      <c r="AH92" s="14"/>
      <c r="AI92" s="15"/>
    </row>
    <row r="93" spans="31:35" ht="24.95" customHeight="1">
      <c r="AE93" s="10"/>
      <c r="AF93" s="20" t="e">
        <f>#REF!</f>
        <v>#REF!</v>
      </c>
      <c r="AG93" s="17"/>
      <c r="AH93" s="14"/>
      <c r="AI93" s="15"/>
    </row>
    <row r="94" spans="31:35" ht="24.95" customHeight="1">
      <c r="AE94" s="10"/>
      <c r="AF94" s="20" t="e">
        <f>#REF!</f>
        <v>#REF!</v>
      </c>
      <c r="AG94" s="17"/>
      <c r="AH94" s="14"/>
      <c r="AI94" s="15"/>
    </row>
    <row r="95" spans="31:35" ht="24.95" customHeight="1">
      <c r="AE95" s="10"/>
      <c r="AF95" s="20" t="e">
        <f>#REF!</f>
        <v>#REF!</v>
      </c>
      <c r="AG95" s="17"/>
      <c r="AH95" s="14"/>
      <c r="AI95" s="15"/>
    </row>
    <row r="96" spans="31:35" ht="24.95" customHeight="1">
      <c r="AE96" s="10"/>
      <c r="AF96" s="20" t="e">
        <f>#REF!</f>
        <v>#REF!</v>
      </c>
      <c r="AG96" s="17"/>
      <c r="AH96" s="14"/>
      <c r="AI96" s="15"/>
    </row>
    <row r="97" spans="31:35" ht="24.95" customHeight="1">
      <c r="AE97" s="10"/>
      <c r="AF97" s="20" t="e">
        <f>#REF!</f>
        <v>#REF!</v>
      </c>
      <c r="AG97" s="17"/>
      <c r="AH97" s="14"/>
      <c r="AI97" s="15"/>
    </row>
    <row r="98" spans="31:35" ht="24.95" customHeight="1">
      <c r="AE98" s="10"/>
      <c r="AF98" s="20" t="e">
        <f>#REF!</f>
        <v>#REF!</v>
      </c>
      <c r="AG98" s="17"/>
      <c r="AH98" s="14"/>
      <c r="AI98" s="15"/>
    </row>
    <row r="99" spans="31:35" ht="24.95" customHeight="1">
      <c r="AE99" s="10"/>
      <c r="AF99" s="25" t="e">
        <f>#REF!</f>
        <v>#REF!</v>
      </c>
      <c r="AG99" s="24"/>
      <c r="AH99" s="14"/>
      <c r="AI99" s="15"/>
    </row>
    <row r="100" spans="31:35" ht="24" customHeight="1">
      <c r="AE100" s="10"/>
      <c r="AF100" s="25" t="e">
        <f>#REF!</f>
        <v>#REF!</v>
      </c>
    </row>
    <row r="101" spans="31:35">
      <c r="AE101" s="10"/>
      <c r="AF101" s="25" t="e">
        <f>#REF!</f>
        <v>#REF!</v>
      </c>
    </row>
    <row r="102" spans="31:35">
      <c r="AF102" s="25" t="e">
        <f>#REF!</f>
        <v>#REF!</v>
      </c>
    </row>
    <row r="103" spans="31:35">
      <c r="AF103" s="25" t="e">
        <f>#REF!</f>
        <v>#REF!</v>
      </c>
    </row>
  </sheetData>
  <sheetProtection algorithmName="SHA-512" hashValue="ySoaV1vZW4BIxoveOkxX3P5h/9kekCVZu+rG9yWDlRqV85CSzo+bko2hSiVnSOmavlt88xAx41RuqcKm1eWvQw==" saltValue="08uHoKfDFeZJfoZvhrr7cg==" spinCount="100000" sheet="1" objects="1" scenarios="1"/>
  <mergeCells count="37">
    <mergeCell ref="E12:F12"/>
    <mergeCell ref="C5:D5"/>
    <mergeCell ref="E5:F5"/>
    <mergeCell ref="C12:D12"/>
    <mergeCell ref="C6:D6"/>
    <mergeCell ref="C7:D7"/>
    <mergeCell ref="C8:D8"/>
    <mergeCell ref="C9:D9"/>
    <mergeCell ref="C10:D10"/>
    <mergeCell ref="C11:D11"/>
    <mergeCell ref="E6:F6"/>
    <mergeCell ref="E7:F7"/>
    <mergeCell ref="E8:F8"/>
    <mergeCell ref="E9:F9"/>
    <mergeCell ref="E10:F10"/>
    <mergeCell ref="E11:F11"/>
    <mergeCell ref="C32:D32"/>
    <mergeCell ref="C33:D33"/>
    <mergeCell ref="C28:D28"/>
    <mergeCell ref="C31:D31"/>
    <mergeCell ref="E32:G32"/>
    <mergeCell ref="E33:G33"/>
    <mergeCell ref="X28:Y28"/>
    <mergeCell ref="C23:D23"/>
    <mergeCell ref="H23:I23"/>
    <mergeCell ref="H24:I24"/>
    <mergeCell ref="H25:I25"/>
    <mergeCell ref="H26:I26"/>
    <mergeCell ref="H27:I27"/>
    <mergeCell ref="E23:G23"/>
    <mergeCell ref="E28:G28"/>
    <mergeCell ref="I2:L2"/>
    <mergeCell ref="H33:I33"/>
    <mergeCell ref="H29:I29"/>
    <mergeCell ref="H30:I30"/>
    <mergeCell ref="H31:I31"/>
    <mergeCell ref="H32:I32"/>
  </mergeCells>
  <phoneticPr fontId="2"/>
  <dataValidations xWindow="414" yWindow="477" count="1">
    <dataValidation type="list" allowBlank="1" showInputMessage="1" showErrorMessage="1" sqref="H24:I27 H29:I33 I28" xr:uid="{ED46EF3D-756D-42B1-9073-B7F49BF835E7}">
      <formula1>#REF!</formula1>
    </dataValidation>
  </dataValidations>
  <pageMargins left="0.70866141732283472" right="0.31496062992125984" top="0.94488188976377963" bottom="0.94488188976377963" header="0.31496062992125984" footer="0.51181102362204722"/>
  <pageSetup paperSize="9" scale="60" orientation="portrait" r:id="rId1"/>
  <headerFooter>
    <oddFooter>&amp;R&amp;14R４補正（太陽光）</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39736-98C3-43DA-8DE1-F1395CD835B8}">
  <sheetPr>
    <pageSetUpPr fitToPage="1"/>
  </sheetPr>
  <dimension ref="B1:P52"/>
  <sheetViews>
    <sheetView showGridLines="0" workbookViewId="0"/>
  </sheetViews>
  <sheetFormatPr defaultRowHeight="13.5"/>
  <cols>
    <col min="1" max="1" width="9" style="27"/>
    <col min="2" max="2" width="3.875" style="27" customWidth="1"/>
    <col min="3" max="3" width="24.125" style="27" customWidth="1"/>
    <col min="4" max="4" width="4.25" style="27" customWidth="1"/>
    <col min="5" max="5" width="11.875" style="27" customWidth="1"/>
    <col min="6" max="6" width="13" style="27" customWidth="1"/>
    <col min="7" max="7" width="11.375" style="27" customWidth="1"/>
    <col min="8" max="8" width="8.25" style="27" customWidth="1"/>
    <col min="9" max="9" width="9.625" style="27" customWidth="1"/>
    <col min="10" max="11" width="10.5" style="27" customWidth="1"/>
    <col min="12" max="12" width="7.125" style="27" customWidth="1"/>
    <col min="13" max="13" width="4.125" style="29" customWidth="1"/>
    <col min="14" max="16384" width="9" style="27"/>
  </cols>
  <sheetData>
    <row r="1" spans="2:16" ht="18.75">
      <c r="B1" s="215" t="s">
        <v>216</v>
      </c>
      <c r="K1" s="242">
        <v>0.441</v>
      </c>
      <c r="L1" s="28"/>
      <c r="N1" s="30"/>
      <c r="O1" s="31"/>
    </row>
    <row r="2" spans="2:16">
      <c r="N2" s="32"/>
      <c r="O2" s="32"/>
    </row>
    <row r="3" spans="2:16" hidden="1">
      <c r="C3" s="187" t="s">
        <v>25</v>
      </c>
      <c r="E3" s="515" t="s">
        <v>41</v>
      </c>
      <c r="F3" s="516"/>
      <c r="G3" s="516"/>
      <c r="H3" s="516"/>
      <c r="I3" s="516"/>
      <c r="J3" s="516"/>
      <c r="N3" s="32"/>
      <c r="O3" s="32"/>
    </row>
    <row r="4" spans="2:16" ht="40.5" hidden="1">
      <c r="B4" s="214" t="s">
        <v>32</v>
      </c>
      <c r="C4" s="517" t="s">
        <v>42</v>
      </c>
      <c r="D4" s="518"/>
      <c r="E4" s="212" t="s">
        <v>43</v>
      </c>
      <c r="F4" s="212" t="s">
        <v>44</v>
      </c>
      <c r="G4" s="212" t="s">
        <v>45</v>
      </c>
      <c r="H4" s="212" t="s">
        <v>46</v>
      </c>
      <c r="I4" s="47" t="s">
        <v>47</v>
      </c>
      <c r="J4" s="47" t="s">
        <v>48</v>
      </c>
      <c r="K4" s="212" t="s">
        <v>49</v>
      </c>
      <c r="L4" s="239"/>
      <c r="N4" s="213" t="s">
        <v>50</v>
      </c>
      <c r="P4" s="212" t="s">
        <v>51</v>
      </c>
    </row>
    <row r="5" spans="2:16" hidden="1">
      <c r="B5" s="35" t="str">
        <f>IF(入力シート!C18="","",入力シート!C18)</f>
        <v/>
      </c>
      <c r="C5" s="512" t="str">
        <f>IF(入力シート!D18="","",入力シート!D18)</f>
        <v/>
      </c>
      <c r="D5" s="513"/>
      <c r="E5" s="209" t="str">
        <f>IF(入力シート!E18="","",入力シート!E18)</f>
        <v/>
      </c>
      <c r="F5" s="209" t="str">
        <f>IF(入力シート!F18="","",入力シート!F18)</f>
        <v/>
      </c>
      <c r="G5" s="207" t="str">
        <f>IF(入力シート!G18="","",入力シート!G18)</f>
        <v/>
      </c>
      <c r="H5" s="34" t="str">
        <f>IF(入力シート!H18="","",入力シート!H18)</f>
        <v/>
      </c>
      <c r="I5" s="34" t="str">
        <f>IF(入力シート!I18="","",入力シート!I18)</f>
        <v/>
      </c>
      <c r="J5" s="206" t="str">
        <f t="shared" ref="J5:J14" si="0">IFERROR(IF(AND(I5&gt;0,I5&lt;=1),INT(N5*I5),INT(N5)),"")</f>
        <v/>
      </c>
      <c r="K5" s="198" t="str">
        <f t="shared" ref="K5:K14" si="1">IFERROR(ROUNDDOWN(J5*$K$18/1000,3),"")</f>
        <v/>
      </c>
      <c r="L5" s="240"/>
      <c r="N5" s="204" t="str">
        <f t="shared" ref="N5:N14" si="2">IFERROR(IF(H5="○",(0.0564*EXP(2.7518*F5/E5))*G5/F5,(0.4138*(F5/E5)+0.4307)*G5/F5),"")</f>
        <v/>
      </c>
      <c r="O5" s="210">
        <v>1</v>
      </c>
      <c r="P5" s="211">
        <f>SUMIF(B$5:B$14,O5,K$5:K$14)</f>
        <v>0</v>
      </c>
    </row>
    <row r="6" spans="2:16" hidden="1">
      <c r="B6" s="35" t="str">
        <f>IF(入力シート!C19="","",入力シート!C19)</f>
        <v/>
      </c>
      <c r="C6" s="512" t="str">
        <f>IF(入力シート!D19="","",入力シート!D19)</f>
        <v/>
      </c>
      <c r="D6" s="513"/>
      <c r="E6" s="209" t="str">
        <f>IF(入力シート!E19="","",入力シート!E19)</f>
        <v/>
      </c>
      <c r="F6" s="209" t="str">
        <f>IF(入力シート!F19="","",入力シート!F19)</f>
        <v/>
      </c>
      <c r="G6" s="207" t="str">
        <f>IF(入力シート!G19="","",入力シート!G19)</f>
        <v/>
      </c>
      <c r="H6" s="34" t="str">
        <f>IF(入力シート!H19="","",入力シート!H19)</f>
        <v/>
      </c>
      <c r="I6" s="34" t="str">
        <f>IF(入力シート!I19="","",入力シート!I19)</f>
        <v/>
      </c>
      <c r="J6" s="206" t="str">
        <f t="shared" si="0"/>
        <v/>
      </c>
      <c r="K6" s="198" t="str">
        <f t="shared" si="1"/>
        <v/>
      </c>
      <c r="L6" s="240"/>
      <c r="N6" s="204" t="str">
        <f t="shared" si="2"/>
        <v/>
      </c>
      <c r="O6" s="210">
        <v>2</v>
      </c>
      <c r="P6" s="211">
        <f t="shared" ref="P6:P10" si="3">SUMIF(B$5:B$14,O6,K$5:K$14)</f>
        <v>0</v>
      </c>
    </row>
    <row r="7" spans="2:16" hidden="1">
      <c r="B7" s="35" t="str">
        <f>IF(入力シート!C20="","",入力シート!C20)</f>
        <v/>
      </c>
      <c r="C7" s="512" t="str">
        <f>IF(入力シート!D20="","",入力シート!D20)</f>
        <v/>
      </c>
      <c r="D7" s="513"/>
      <c r="E7" s="209" t="str">
        <f>IF(入力シート!E20="","",入力シート!E20)</f>
        <v/>
      </c>
      <c r="F7" s="209" t="str">
        <f>IF(入力シート!F20="","",入力シート!F20)</f>
        <v/>
      </c>
      <c r="G7" s="207" t="str">
        <f>IF(入力シート!G20="","",入力シート!G20)</f>
        <v/>
      </c>
      <c r="H7" s="34" t="str">
        <f>IF(入力シート!H20="","",入力シート!H20)</f>
        <v/>
      </c>
      <c r="I7" s="34" t="str">
        <f>IF(入力シート!I20="","",入力シート!I20)</f>
        <v/>
      </c>
      <c r="J7" s="206" t="str">
        <f t="shared" si="0"/>
        <v/>
      </c>
      <c r="K7" s="198" t="str">
        <f t="shared" si="1"/>
        <v/>
      </c>
      <c r="L7" s="240"/>
      <c r="N7" s="204" t="str">
        <f t="shared" si="2"/>
        <v/>
      </c>
      <c r="O7" s="210">
        <v>3</v>
      </c>
      <c r="P7" s="211">
        <f t="shared" si="3"/>
        <v>0</v>
      </c>
    </row>
    <row r="8" spans="2:16" hidden="1">
      <c r="B8" s="35" t="str">
        <f>IF(入力シート!C21="","",入力シート!C21)</f>
        <v/>
      </c>
      <c r="C8" s="512" t="str">
        <f>IF(入力シート!D21="","",入力シート!D21)</f>
        <v/>
      </c>
      <c r="D8" s="513"/>
      <c r="E8" s="209" t="str">
        <f>IF(入力シート!E21="","",入力シート!E21)</f>
        <v/>
      </c>
      <c r="F8" s="209" t="str">
        <f>IF(入力シート!F21="","",入力シート!F21)</f>
        <v/>
      </c>
      <c r="G8" s="207" t="str">
        <f>IF(入力シート!G21="","",入力シート!G21)</f>
        <v/>
      </c>
      <c r="H8" s="34" t="str">
        <f>IF(入力シート!H21="","",入力シート!H21)</f>
        <v/>
      </c>
      <c r="I8" s="34" t="str">
        <f>IF(入力シート!I21="","",入力シート!I21)</f>
        <v/>
      </c>
      <c r="J8" s="206" t="str">
        <f t="shared" si="0"/>
        <v/>
      </c>
      <c r="K8" s="198" t="str">
        <f t="shared" si="1"/>
        <v/>
      </c>
      <c r="L8" s="240"/>
      <c r="N8" s="204" t="str">
        <f t="shared" si="2"/>
        <v/>
      </c>
      <c r="O8" s="210">
        <v>4</v>
      </c>
      <c r="P8" s="211">
        <f t="shared" si="3"/>
        <v>0</v>
      </c>
    </row>
    <row r="9" spans="2:16" hidden="1">
      <c r="B9" s="35" t="str">
        <f>IF(入力シート!C22="","",入力シート!C22)</f>
        <v/>
      </c>
      <c r="C9" s="512" t="str">
        <f>IF(入力シート!D22="","",入力シート!D22)</f>
        <v/>
      </c>
      <c r="D9" s="513"/>
      <c r="E9" s="209" t="str">
        <f>IF(入力シート!E22="","",入力シート!E22)</f>
        <v/>
      </c>
      <c r="F9" s="209" t="str">
        <f>IF(入力シート!F22="","",入力シート!F22)</f>
        <v/>
      </c>
      <c r="G9" s="207" t="str">
        <f>IF(入力シート!G22="","",入力シート!G22)</f>
        <v/>
      </c>
      <c r="H9" s="34" t="str">
        <f>IF(入力シート!H22="","",入力シート!H22)</f>
        <v/>
      </c>
      <c r="I9" s="34" t="str">
        <f>IF(入力シート!I22="","",入力シート!I22)</f>
        <v/>
      </c>
      <c r="J9" s="206" t="str">
        <f t="shared" si="0"/>
        <v/>
      </c>
      <c r="K9" s="198" t="str">
        <f t="shared" si="1"/>
        <v/>
      </c>
      <c r="L9" s="240"/>
      <c r="N9" s="204" t="str">
        <f t="shared" si="2"/>
        <v/>
      </c>
      <c r="O9" s="210">
        <v>5</v>
      </c>
      <c r="P9" s="211">
        <f t="shared" si="3"/>
        <v>0</v>
      </c>
    </row>
    <row r="10" spans="2:16" hidden="1">
      <c r="B10" s="35" t="str">
        <f>IF(入力シート!C23="","",入力シート!C23)</f>
        <v/>
      </c>
      <c r="C10" s="512" t="str">
        <f>IF(入力シート!D23="","",入力シート!D23)</f>
        <v/>
      </c>
      <c r="D10" s="513"/>
      <c r="E10" s="209" t="str">
        <f>IF(入力シート!E23="","",入力シート!E23)</f>
        <v/>
      </c>
      <c r="F10" s="209" t="str">
        <f>IF(入力シート!F23="","",入力シート!F23)</f>
        <v/>
      </c>
      <c r="G10" s="207" t="str">
        <f>IF(入力シート!G23="","",入力シート!G23)</f>
        <v/>
      </c>
      <c r="H10" s="34" t="str">
        <f>IF(入力シート!H23="","",入力シート!H23)</f>
        <v/>
      </c>
      <c r="I10" s="34" t="str">
        <f>IF(入力シート!I23="","",入力シート!I23)</f>
        <v/>
      </c>
      <c r="J10" s="206" t="str">
        <f t="shared" si="0"/>
        <v/>
      </c>
      <c r="K10" s="205" t="str">
        <f t="shared" si="1"/>
        <v/>
      </c>
      <c r="L10" s="241"/>
      <c r="N10" s="204" t="str">
        <f t="shared" si="2"/>
        <v/>
      </c>
      <c r="O10" s="210">
        <v>6</v>
      </c>
      <c r="P10" s="211">
        <f t="shared" si="3"/>
        <v>0</v>
      </c>
    </row>
    <row r="11" spans="2:16" hidden="1">
      <c r="B11" s="35" t="str">
        <f>IF(入力シート!C24="","",入力シート!C24)</f>
        <v/>
      </c>
      <c r="C11" s="512" t="str">
        <f>IF(入力シート!D24="","",入力シート!D24)</f>
        <v/>
      </c>
      <c r="D11" s="513"/>
      <c r="E11" s="209" t="str">
        <f>IF(入力シート!E24="","",入力シート!E24)</f>
        <v/>
      </c>
      <c r="F11" s="209" t="str">
        <f>IF(入力シート!F24="","",入力シート!F24)</f>
        <v/>
      </c>
      <c r="G11" s="207" t="str">
        <f>IF(入力シート!G24="","",入力シート!G24)</f>
        <v/>
      </c>
      <c r="H11" s="34" t="str">
        <f>IF(入力シート!H24="","",入力シート!H24)</f>
        <v/>
      </c>
      <c r="I11" s="34" t="str">
        <f>IF(入力シート!I24="","",入力シート!I24)</f>
        <v/>
      </c>
      <c r="J11" s="206" t="str">
        <f t="shared" si="0"/>
        <v/>
      </c>
      <c r="K11" s="205" t="str">
        <f t="shared" si="1"/>
        <v/>
      </c>
      <c r="L11" s="241"/>
      <c r="N11" s="204" t="str">
        <f t="shared" si="2"/>
        <v/>
      </c>
    </row>
    <row r="12" spans="2:16" hidden="1">
      <c r="B12" s="35" t="str">
        <f>IF(入力シート!C25="","",入力シート!C25)</f>
        <v/>
      </c>
      <c r="C12" s="512" t="str">
        <f>IF(入力シート!D25="","",入力シート!D25)</f>
        <v/>
      </c>
      <c r="D12" s="513"/>
      <c r="E12" s="209" t="str">
        <f>IF(入力シート!E25="","",入力シート!E25)</f>
        <v/>
      </c>
      <c r="F12" s="209" t="str">
        <f>IF(入力シート!F25="","",入力シート!F25)</f>
        <v/>
      </c>
      <c r="G12" s="207" t="str">
        <f>IF(入力シート!G25="","",入力シート!G25)</f>
        <v/>
      </c>
      <c r="H12" s="34" t="str">
        <f>IF(入力シート!H25="","",入力シート!H25)</f>
        <v/>
      </c>
      <c r="I12" s="34" t="str">
        <f>IF(入力シート!I25="","",入力シート!I25)</f>
        <v/>
      </c>
      <c r="J12" s="206" t="str">
        <f t="shared" si="0"/>
        <v/>
      </c>
      <c r="K12" s="205" t="str">
        <f t="shared" si="1"/>
        <v/>
      </c>
      <c r="L12" s="241"/>
      <c r="N12" s="204" t="str">
        <f t="shared" si="2"/>
        <v/>
      </c>
    </row>
    <row r="13" spans="2:16" hidden="1">
      <c r="B13" s="35" t="str">
        <f>IF(入力シート!C26="","",入力シート!C26)</f>
        <v/>
      </c>
      <c r="C13" s="512" t="str">
        <f>IF(入力シート!D26="","",入力シート!D26)</f>
        <v/>
      </c>
      <c r="D13" s="513"/>
      <c r="E13" s="209" t="str">
        <f>IF(入力シート!E26="","",入力シート!E26)</f>
        <v/>
      </c>
      <c r="F13" s="209" t="str">
        <f>IF(入力シート!F26="","",入力シート!F26)</f>
        <v/>
      </c>
      <c r="G13" s="207" t="str">
        <f>IF(入力シート!G26="","",入力シート!G26)</f>
        <v/>
      </c>
      <c r="H13" s="34" t="str">
        <f>IF(入力シート!H26="","",入力シート!H26)</f>
        <v/>
      </c>
      <c r="I13" s="34" t="str">
        <f>IF(入力シート!I26="","",入力シート!I26)</f>
        <v/>
      </c>
      <c r="J13" s="206" t="str">
        <f t="shared" si="0"/>
        <v/>
      </c>
      <c r="K13" s="205" t="str">
        <f t="shared" si="1"/>
        <v/>
      </c>
      <c r="L13" s="241"/>
      <c r="N13" s="204" t="str">
        <f t="shared" si="2"/>
        <v/>
      </c>
    </row>
    <row r="14" spans="2:16" hidden="1">
      <c r="B14" s="35" t="str">
        <f>IF(入力シート!C27="","",入力シート!C27)</f>
        <v/>
      </c>
      <c r="C14" s="512" t="str">
        <f>IF(入力シート!D27="","",入力シート!D27)</f>
        <v/>
      </c>
      <c r="D14" s="513"/>
      <c r="E14" s="209" t="str">
        <f>IF(入力シート!E27="","",入力シート!E27)</f>
        <v/>
      </c>
      <c r="F14" s="209" t="str">
        <f>IF(入力シート!F27="","",入力シート!F27)</f>
        <v/>
      </c>
      <c r="G14" s="207" t="str">
        <f>IF(入力シート!G27="","",入力シート!G27)</f>
        <v/>
      </c>
      <c r="H14" s="34" t="str">
        <f>IF(入力シート!H27="","",入力シート!H27)</f>
        <v/>
      </c>
      <c r="I14" s="34" t="str">
        <f>IF(入力シート!I27="","",入力シート!I27)</f>
        <v/>
      </c>
      <c r="J14" s="206" t="str">
        <f t="shared" si="0"/>
        <v/>
      </c>
      <c r="K14" s="205" t="str">
        <f t="shared" si="1"/>
        <v/>
      </c>
      <c r="L14" s="241"/>
      <c r="N14" s="204" t="str">
        <f t="shared" si="2"/>
        <v/>
      </c>
    </row>
    <row r="15" spans="2:16" hidden="1">
      <c r="B15" s="514" t="s">
        <v>52</v>
      </c>
      <c r="C15" s="514"/>
      <c r="D15" s="514"/>
      <c r="E15" s="203"/>
      <c r="F15" s="202"/>
      <c r="G15" s="202"/>
      <c r="H15" s="201"/>
      <c r="I15" s="200"/>
      <c r="J15" s="199">
        <f>+SUM(J5:J14)</f>
        <v>0</v>
      </c>
      <c r="K15" s="198">
        <f>+SUM(K5:K14)</f>
        <v>0</v>
      </c>
      <c r="L15" s="240"/>
    </row>
    <row r="16" spans="2:16" hidden="1">
      <c r="J16" s="27" t="str">
        <f>"※排出係数＝"&amp;K1&amp;"㎏-CO2/kWh"</f>
        <v>※排出係数＝0.441㎏-CO2/kWh</v>
      </c>
    </row>
    <row r="17" spans="2:16" hidden="1"/>
    <row r="18" spans="2:16" ht="18.75" hidden="1">
      <c r="B18" s="215"/>
      <c r="K18" s="242">
        <f>K1</f>
        <v>0.441</v>
      </c>
      <c r="L18" s="28"/>
      <c r="N18" s="30"/>
      <c r="O18" s="31"/>
    </row>
    <row r="19" spans="2:16">
      <c r="N19" s="32"/>
      <c r="O19" s="32"/>
    </row>
    <row r="20" spans="2:16">
      <c r="C20" s="187" t="s">
        <v>39</v>
      </c>
      <c r="E20" s="515" t="s">
        <v>213</v>
      </c>
      <c r="F20" s="516"/>
      <c r="G20" s="516"/>
      <c r="H20" s="516"/>
      <c r="I20" s="516"/>
      <c r="J20" s="516"/>
      <c r="N20" s="32"/>
      <c r="O20" s="32"/>
    </row>
    <row r="21" spans="2:16" ht="40.5">
      <c r="B21" s="214" t="s">
        <v>32</v>
      </c>
      <c r="C21" s="517" t="s">
        <v>42</v>
      </c>
      <c r="D21" s="518"/>
      <c r="E21" s="212" t="s">
        <v>43</v>
      </c>
      <c r="F21" s="212" t="s">
        <v>44</v>
      </c>
      <c r="G21" s="212" t="s">
        <v>45</v>
      </c>
      <c r="H21" s="212" t="s">
        <v>46</v>
      </c>
      <c r="I21" s="47" t="s">
        <v>47</v>
      </c>
      <c r="J21" s="47" t="s">
        <v>48</v>
      </c>
      <c r="K21" s="212" t="s">
        <v>49</v>
      </c>
      <c r="L21" s="239"/>
      <c r="N21" s="213" t="s">
        <v>50</v>
      </c>
      <c r="P21" s="212" t="s">
        <v>51</v>
      </c>
    </row>
    <row r="22" spans="2:16">
      <c r="B22" s="34" t="str">
        <f>IF(入力シート!C46="","",入力シート!C46)</f>
        <v/>
      </c>
      <c r="C22" s="512" t="str">
        <f>IF(入力シート!D46="","",入力シート!D46)</f>
        <v/>
      </c>
      <c r="D22" s="513"/>
      <c r="E22" s="209" t="str">
        <f>IF(入力シート!E46="","",入力シート!E46)</f>
        <v/>
      </c>
      <c r="F22" s="209" t="str">
        <f>IF(入力シート!F46="","",入力シート!F46)</f>
        <v/>
      </c>
      <c r="G22" s="207" t="str">
        <f>IF(入力シート!G46="","",入力シート!G46)</f>
        <v/>
      </c>
      <c r="H22" s="34" t="str">
        <f>IF(入力シート!H46="","",入力シート!H46)</f>
        <v/>
      </c>
      <c r="I22" s="34" t="str">
        <f>IF(入力シート!I46="","",入力シート!I46)</f>
        <v/>
      </c>
      <c r="J22" s="206" t="str">
        <f t="shared" ref="J22:J31" si="4">IFERROR(IF(AND(I22&gt;0,I22&lt;=1),INT(N22*I22),INT(N22)),"")</f>
        <v/>
      </c>
      <c r="K22" s="198" t="str">
        <f t="shared" ref="K22:K31" si="5">IFERROR(ROUNDDOWN(J22*$K$18/1000,3),"")</f>
        <v/>
      </c>
      <c r="L22" s="240"/>
      <c r="N22" s="204" t="str">
        <f t="shared" ref="N22:N31" si="6">IFERROR(IF(H22="○",(0.0564*EXP(2.7518*F22/E22))*G22/F22,(0.4138*(F22/E22)+0.4307)*G22/F22),"")</f>
        <v/>
      </c>
      <c r="O22" s="210">
        <v>1</v>
      </c>
      <c r="P22" s="211">
        <f>SUMIF(B$22:B$31,O22,K$22:K$31)</f>
        <v>0</v>
      </c>
    </row>
    <row r="23" spans="2:16">
      <c r="B23" s="34" t="str">
        <f>IF(入力シート!C47="","",入力シート!C47)</f>
        <v/>
      </c>
      <c r="C23" s="512" t="str">
        <f>IF(入力シート!D47="","",入力シート!D47)</f>
        <v/>
      </c>
      <c r="D23" s="513"/>
      <c r="E23" s="209" t="str">
        <f>IF(入力シート!E47="","",入力シート!E47)</f>
        <v/>
      </c>
      <c r="F23" s="209" t="str">
        <f>IF(入力シート!F47="","",入力シート!F47)</f>
        <v/>
      </c>
      <c r="G23" s="207" t="str">
        <f>IF(入力シート!G47="","",入力シート!G47)</f>
        <v/>
      </c>
      <c r="H23" s="34" t="str">
        <f>IF(入力シート!H47="","",入力シート!H47)</f>
        <v/>
      </c>
      <c r="I23" s="34" t="str">
        <f>IF(入力シート!I47="","",入力シート!I47)</f>
        <v/>
      </c>
      <c r="J23" s="206" t="str">
        <f t="shared" si="4"/>
        <v/>
      </c>
      <c r="K23" s="198" t="str">
        <f t="shared" si="5"/>
        <v/>
      </c>
      <c r="L23" s="240"/>
      <c r="N23" s="204" t="str">
        <f t="shared" si="6"/>
        <v/>
      </c>
      <c r="O23" s="210">
        <v>2</v>
      </c>
      <c r="P23" s="211">
        <f t="shared" ref="P23:P27" si="7">SUMIF(B$22:B$31,O23,K$22:K$31)</f>
        <v>0</v>
      </c>
    </row>
    <row r="24" spans="2:16">
      <c r="B24" s="34" t="str">
        <f>IF(入力シート!C48="","",入力シート!C48)</f>
        <v/>
      </c>
      <c r="C24" s="512" t="str">
        <f>IF(入力シート!D48="","",入力シート!D48)</f>
        <v/>
      </c>
      <c r="D24" s="513"/>
      <c r="E24" s="209" t="str">
        <f>IF(入力シート!E48="","",入力シート!E48)</f>
        <v/>
      </c>
      <c r="F24" s="209" t="str">
        <f>IF(入力シート!F48="","",入力シート!F48)</f>
        <v/>
      </c>
      <c r="G24" s="207" t="str">
        <f>IF(入力シート!G48="","",入力シート!G48)</f>
        <v/>
      </c>
      <c r="H24" s="34" t="str">
        <f>IF(入力シート!H48="","",入力シート!H48)</f>
        <v/>
      </c>
      <c r="I24" s="34" t="str">
        <f>IF(入力シート!I48="","",入力シート!I48)</f>
        <v/>
      </c>
      <c r="J24" s="206" t="str">
        <f t="shared" si="4"/>
        <v/>
      </c>
      <c r="K24" s="198" t="str">
        <f t="shared" si="5"/>
        <v/>
      </c>
      <c r="L24" s="240"/>
      <c r="N24" s="204" t="str">
        <f t="shared" si="6"/>
        <v/>
      </c>
      <c r="O24" s="210">
        <v>3</v>
      </c>
      <c r="P24" s="211">
        <f t="shared" si="7"/>
        <v>0</v>
      </c>
    </row>
    <row r="25" spans="2:16">
      <c r="B25" s="34" t="str">
        <f>IF(入力シート!C49="","",入力シート!C49)</f>
        <v/>
      </c>
      <c r="C25" s="512" t="str">
        <f>IF(入力シート!D49="","",入力シート!D49)</f>
        <v/>
      </c>
      <c r="D25" s="513"/>
      <c r="E25" s="209" t="str">
        <f>IF(入力シート!E49="","",入力シート!E49)</f>
        <v/>
      </c>
      <c r="F25" s="209" t="str">
        <f>IF(入力シート!F49="","",入力シート!F49)</f>
        <v/>
      </c>
      <c r="G25" s="207" t="str">
        <f>IF(入力シート!G49="","",入力シート!G49)</f>
        <v/>
      </c>
      <c r="H25" s="34" t="str">
        <f>IF(入力シート!H49="","",入力シート!H49)</f>
        <v/>
      </c>
      <c r="I25" s="34" t="str">
        <f>IF(入力シート!I49="","",入力シート!I49)</f>
        <v/>
      </c>
      <c r="J25" s="206" t="str">
        <f t="shared" si="4"/>
        <v/>
      </c>
      <c r="K25" s="198" t="str">
        <f t="shared" si="5"/>
        <v/>
      </c>
      <c r="L25" s="240"/>
      <c r="N25" s="204" t="str">
        <f t="shared" si="6"/>
        <v/>
      </c>
      <c r="O25" s="210">
        <v>4</v>
      </c>
      <c r="P25" s="211">
        <f t="shared" si="7"/>
        <v>0</v>
      </c>
    </row>
    <row r="26" spans="2:16">
      <c r="B26" s="34" t="str">
        <f>IF(入力シート!C50="","",入力シート!C50)</f>
        <v/>
      </c>
      <c r="C26" s="512" t="str">
        <f>IF(入力シート!D50="","",入力シート!D50)</f>
        <v/>
      </c>
      <c r="D26" s="513"/>
      <c r="E26" s="209" t="str">
        <f>IF(入力シート!E50="","",入力シート!E50)</f>
        <v/>
      </c>
      <c r="F26" s="209" t="str">
        <f>IF(入力シート!F50="","",入力シート!F50)</f>
        <v/>
      </c>
      <c r="G26" s="207" t="str">
        <f>IF(入力シート!G50="","",入力シート!G50)</f>
        <v/>
      </c>
      <c r="H26" s="34" t="str">
        <f>IF(入力シート!H50="","",入力シート!H50)</f>
        <v/>
      </c>
      <c r="I26" s="34" t="str">
        <f>IF(入力シート!I50="","",入力シート!I50)</f>
        <v/>
      </c>
      <c r="J26" s="206" t="str">
        <f t="shared" si="4"/>
        <v/>
      </c>
      <c r="K26" s="198" t="str">
        <f t="shared" si="5"/>
        <v/>
      </c>
      <c r="L26" s="240"/>
      <c r="N26" s="204" t="str">
        <f t="shared" si="6"/>
        <v/>
      </c>
      <c r="O26" s="210">
        <v>5</v>
      </c>
      <c r="P26" s="211">
        <f t="shared" si="7"/>
        <v>0</v>
      </c>
    </row>
    <row r="27" spans="2:16">
      <c r="B27" s="34" t="str">
        <f>IF(入力シート!C51="","",入力シート!C51)</f>
        <v/>
      </c>
      <c r="C27" s="512" t="str">
        <f>IF(入力シート!D51="","",入力シート!D51)</f>
        <v/>
      </c>
      <c r="D27" s="513"/>
      <c r="E27" s="209" t="str">
        <f>IF(入力シート!E51="","",入力シート!E51)</f>
        <v/>
      </c>
      <c r="F27" s="209" t="str">
        <f>IF(入力シート!F51="","",入力シート!F51)</f>
        <v/>
      </c>
      <c r="G27" s="207" t="str">
        <f>IF(入力シート!G51="","",入力シート!G51)</f>
        <v/>
      </c>
      <c r="H27" s="34" t="str">
        <f>IF(入力シート!H51="","",入力シート!H51)</f>
        <v/>
      </c>
      <c r="I27" s="34" t="str">
        <f>IF(入力シート!I51="","",入力シート!I51)</f>
        <v/>
      </c>
      <c r="J27" s="206" t="str">
        <f t="shared" si="4"/>
        <v/>
      </c>
      <c r="K27" s="198" t="str">
        <f t="shared" si="5"/>
        <v/>
      </c>
      <c r="L27" s="240"/>
      <c r="N27" s="204" t="str">
        <f t="shared" si="6"/>
        <v/>
      </c>
      <c r="O27" s="210">
        <v>6</v>
      </c>
      <c r="P27" s="211">
        <f t="shared" si="7"/>
        <v>0</v>
      </c>
    </row>
    <row r="28" spans="2:16">
      <c r="B28" s="34" t="str">
        <f>IF(入力シート!C52="","",入力シート!C52)</f>
        <v/>
      </c>
      <c r="C28" s="512" t="str">
        <f>IF(入力シート!D52="","",入力シート!D52)</f>
        <v/>
      </c>
      <c r="D28" s="513"/>
      <c r="E28" s="209" t="str">
        <f>IF(入力シート!E52="","",入力シート!E52)</f>
        <v/>
      </c>
      <c r="F28" s="209" t="str">
        <f>IF(入力シート!F52="","",入力シート!F52)</f>
        <v/>
      </c>
      <c r="G28" s="207" t="str">
        <f>IF(入力シート!G52="","",入力シート!G52)</f>
        <v/>
      </c>
      <c r="H28" s="34" t="str">
        <f>IF(入力シート!H52="","",入力シート!H52)</f>
        <v/>
      </c>
      <c r="I28" s="34" t="str">
        <f>IF(入力シート!I52="","",入力シート!I52)</f>
        <v/>
      </c>
      <c r="J28" s="206" t="str">
        <f t="shared" si="4"/>
        <v/>
      </c>
      <c r="K28" s="205" t="str">
        <f t="shared" si="5"/>
        <v/>
      </c>
      <c r="L28" s="241"/>
      <c r="N28" s="204" t="str">
        <f t="shared" si="6"/>
        <v/>
      </c>
    </row>
    <row r="29" spans="2:16">
      <c r="B29" s="34" t="str">
        <f>IF(入力シート!C53="","",入力シート!C53)</f>
        <v/>
      </c>
      <c r="C29" s="512" t="str">
        <f>IF(入力シート!D53="","",入力シート!D53)</f>
        <v/>
      </c>
      <c r="D29" s="513"/>
      <c r="E29" s="209" t="str">
        <f>IF(入力シート!E53="","",入力シート!E53)</f>
        <v/>
      </c>
      <c r="F29" s="209" t="str">
        <f>IF(入力シート!F53="","",入力シート!F53)</f>
        <v/>
      </c>
      <c r="G29" s="207" t="str">
        <f>IF(入力シート!G53="","",入力シート!G53)</f>
        <v/>
      </c>
      <c r="H29" s="34" t="str">
        <f>IF(入力シート!H53="","",入力シート!H53)</f>
        <v/>
      </c>
      <c r="I29" s="34" t="str">
        <f>IF(入力シート!I53="","",入力シート!I53)</f>
        <v/>
      </c>
      <c r="J29" s="206" t="str">
        <f t="shared" si="4"/>
        <v/>
      </c>
      <c r="K29" s="205" t="str">
        <f t="shared" si="5"/>
        <v/>
      </c>
      <c r="L29" s="241"/>
      <c r="N29" s="204" t="str">
        <f t="shared" si="6"/>
        <v/>
      </c>
    </row>
    <row r="30" spans="2:16">
      <c r="B30" s="34" t="str">
        <f>IF(入力シート!C54="","",入力シート!C54)</f>
        <v/>
      </c>
      <c r="C30" s="512" t="str">
        <f>IF(入力シート!D54="","",入力シート!D54)</f>
        <v/>
      </c>
      <c r="D30" s="513"/>
      <c r="E30" s="209" t="str">
        <f>IF(入力シート!E54="","",入力シート!E54)</f>
        <v/>
      </c>
      <c r="F30" s="209" t="str">
        <f>IF(入力シート!F54="","",入力シート!F54)</f>
        <v/>
      </c>
      <c r="G30" s="207" t="str">
        <f>IF(入力シート!G54="","",入力シート!G54)</f>
        <v/>
      </c>
      <c r="H30" s="34" t="str">
        <f>IF(入力シート!H54="","",入力シート!H54)</f>
        <v/>
      </c>
      <c r="I30" s="34" t="str">
        <f>IF(入力シート!I54="","",入力シート!I54)</f>
        <v/>
      </c>
      <c r="J30" s="206" t="str">
        <f t="shared" si="4"/>
        <v/>
      </c>
      <c r="K30" s="205" t="str">
        <f t="shared" si="5"/>
        <v/>
      </c>
      <c r="L30" s="241"/>
      <c r="N30" s="204" t="str">
        <f t="shared" si="6"/>
        <v/>
      </c>
    </row>
    <row r="31" spans="2:16">
      <c r="B31" s="34" t="str">
        <f>IF(入力シート!C55="","",入力シート!C55)</f>
        <v/>
      </c>
      <c r="C31" s="512" t="str">
        <f>IF(入力シート!D55="","",入力シート!D55)</f>
        <v/>
      </c>
      <c r="D31" s="513"/>
      <c r="E31" s="209" t="str">
        <f>IF(入力シート!E55="","",入力シート!E55)</f>
        <v/>
      </c>
      <c r="F31" s="209" t="str">
        <f>IF(入力シート!F55="","",入力シート!F55)</f>
        <v/>
      </c>
      <c r="G31" s="207" t="str">
        <f>IF(入力シート!G55="","",入力シート!G55)</f>
        <v/>
      </c>
      <c r="H31" s="34" t="str">
        <f>IF(入力シート!H55="","",入力シート!H55)</f>
        <v/>
      </c>
      <c r="I31" s="34" t="str">
        <f>IF(入力シート!I55="","",入力シート!I55)</f>
        <v/>
      </c>
      <c r="J31" s="206" t="str">
        <f t="shared" si="4"/>
        <v/>
      </c>
      <c r="K31" s="205" t="str">
        <f t="shared" si="5"/>
        <v/>
      </c>
      <c r="L31" s="241"/>
      <c r="N31" s="204" t="str">
        <f t="shared" si="6"/>
        <v/>
      </c>
    </row>
    <row r="32" spans="2:16">
      <c r="B32" s="514" t="s">
        <v>52</v>
      </c>
      <c r="C32" s="514"/>
      <c r="D32" s="514"/>
      <c r="E32" s="203"/>
      <c r="F32" s="202"/>
      <c r="G32" s="202"/>
      <c r="H32" s="201"/>
      <c r="I32" s="200"/>
      <c r="J32" s="199">
        <f>+SUM(J22:J31)</f>
        <v>0</v>
      </c>
      <c r="K32" s="198">
        <f>+SUM(K22:K31)</f>
        <v>0</v>
      </c>
      <c r="L32" s="240"/>
    </row>
    <row r="33" spans="2:9">
      <c r="I33" s="27" t="str">
        <f>"※排出係数＝"&amp;K18&amp;"㎏-CO2/kWh"</f>
        <v>※排出係数＝0.441㎏-CO2/kWh</v>
      </c>
    </row>
    <row r="35" spans="2:9" hidden="1">
      <c r="C35" s="187" t="s">
        <v>25</v>
      </c>
    </row>
    <row r="36" spans="2:9" hidden="1">
      <c r="B36" s="192"/>
      <c r="C36" s="192"/>
      <c r="D36" s="192" t="s">
        <v>53</v>
      </c>
      <c r="E36" s="195" t="s">
        <v>54</v>
      </c>
      <c r="F36" s="194" t="s">
        <v>55</v>
      </c>
      <c r="G36" s="193" t="s">
        <v>231</v>
      </c>
      <c r="H36" s="192"/>
    </row>
    <row r="37" spans="2:9" hidden="1">
      <c r="B37" s="27" t="str">
        <f>IF(入力シート!C7="","",入力シート!C7)</f>
        <v/>
      </c>
      <c r="C37" s="27" t="str">
        <f>IF(入力シート!D7="","",入力シート!D7)</f>
        <v/>
      </c>
      <c r="E37" s="238" t="str">
        <f>IF(入力シート!G7="","",入力シート!G7)</f>
        <v/>
      </c>
      <c r="F37" s="191" t="str">
        <f>IF(B5="","",VLOOKUP(B5,$O$5:$P$10,2))</f>
        <v/>
      </c>
      <c r="G37" s="190" t="str">
        <f>IFERROR(E37*F37,"")</f>
        <v/>
      </c>
    </row>
    <row r="38" spans="2:9" hidden="1">
      <c r="B38" s="27" t="str">
        <f>IF(入力シート!C8="","",入力シート!C8)</f>
        <v/>
      </c>
      <c r="C38" s="27" t="str">
        <f>IF(入力シート!D8="","",入力シート!D8)</f>
        <v/>
      </c>
      <c r="E38" s="238" t="str">
        <f>IF(入力シート!G8="","",入力シート!G8)</f>
        <v/>
      </c>
      <c r="F38" s="191" t="str">
        <f t="shared" ref="F38:F42" si="8">IF(B6="","",VLOOKUP(B6,$O$5:$P$10,2))</f>
        <v/>
      </c>
      <c r="G38" s="190" t="str">
        <f>IFERROR(E38*F38,"")</f>
        <v/>
      </c>
    </row>
    <row r="39" spans="2:9" hidden="1">
      <c r="B39" s="27" t="str">
        <f>IF(入力シート!C9="","",入力シート!C9)</f>
        <v/>
      </c>
      <c r="C39" s="27" t="str">
        <f>IF(入力シート!D9="","",入力シート!D9)</f>
        <v/>
      </c>
      <c r="E39" s="238" t="str">
        <f>IF(入力シート!G9="","",入力シート!G9)</f>
        <v/>
      </c>
      <c r="F39" s="191" t="str">
        <f t="shared" si="8"/>
        <v/>
      </c>
      <c r="G39" s="190" t="str">
        <f>IFERROR(E39*F39,"")</f>
        <v/>
      </c>
    </row>
    <row r="40" spans="2:9" hidden="1">
      <c r="B40" s="27" t="str">
        <f>IF(入力シート!C10="","",入力シート!C10)</f>
        <v/>
      </c>
      <c r="C40" s="27" t="str">
        <f>IF(入力シート!D10="","",入力シート!D10)</f>
        <v/>
      </c>
      <c r="E40" s="238" t="str">
        <f>IF(入力シート!G10="","",入力シート!G10)</f>
        <v/>
      </c>
      <c r="F40" s="191" t="str">
        <f t="shared" si="8"/>
        <v/>
      </c>
      <c r="G40" s="190" t="str">
        <f>IFERROR(E40*F40,"")</f>
        <v/>
      </c>
    </row>
    <row r="41" spans="2:9" hidden="1">
      <c r="B41" s="27" t="str">
        <f>IF(入力シート!C11="","",入力シート!C11)</f>
        <v/>
      </c>
      <c r="C41" s="27" t="str">
        <f>IF(入力シート!D11="","",入力シート!D11)</f>
        <v/>
      </c>
      <c r="E41" s="238" t="str">
        <f>IF(入力シート!G11="","",入力シート!G11)</f>
        <v/>
      </c>
      <c r="F41" s="191" t="str">
        <f t="shared" si="8"/>
        <v/>
      </c>
      <c r="G41" s="190" t="str">
        <f t="shared" ref="G41:G42" si="9">IFERROR(E41*F41,"")</f>
        <v/>
      </c>
    </row>
    <row r="42" spans="2:9" ht="14.25" hidden="1" thickBot="1">
      <c r="B42" s="27" t="str">
        <f>IF(入力シート!C12="","",入力シート!C12)</f>
        <v/>
      </c>
      <c r="C42" s="27" t="str">
        <f>IF(入力シート!D12="","",入力シート!D12)</f>
        <v/>
      </c>
      <c r="E42" s="238" t="str">
        <f>IF(入力シート!G12="","",入力シート!G12)</f>
        <v/>
      </c>
      <c r="F42" s="191" t="str">
        <f t="shared" si="8"/>
        <v/>
      </c>
      <c r="G42" s="190" t="str">
        <f t="shared" si="9"/>
        <v/>
      </c>
    </row>
    <row r="43" spans="2:9" ht="14.25" hidden="1" thickBot="1">
      <c r="E43" s="197"/>
      <c r="F43" s="269" t="s">
        <v>232</v>
      </c>
      <c r="G43" s="188">
        <f>SUM(G37:G40)</f>
        <v>0</v>
      </c>
    </row>
    <row r="44" spans="2:9">
      <c r="C44" s="187" t="s">
        <v>56</v>
      </c>
      <c r="E44" s="189"/>
      <c r="F44" s="191"/>
    </row>
    <row r="45" spans="2:9">
      <c r="B45" s="192"/>
      <c r="C45" s="192"/>
      <c r="D45" s="196" t="s">
        <v>57</v>
      </c>
      <c r="E45" s="195" t="s">
        <v>54</v>
      </c>
      <c r="F45" s="194" t="s">
        <v>55</v>
      </c>
      <c r="G45" s="193" t="s">
        <v>231</v>
      </c>
      <c r="H45" s="192"/>
    </row>
    <row r="46" spans="2:9">
      <c r="B46" s="31" t="str">
        <f>IF(入力シート!C35="","",入力シート!C35)</f>
        <v/>
      </c>
      <c r="C46" s="27" t="str">
        <f>IF(入力シート!D35="","",入力シート!D35)</f>
        <v/>
      </c>
      <c r="E46" s="238" t="str">
        <f>IF(入力シート!G35="","",入力シート!G35)</f>
        <v/>
      </c>
      <c r="F46" s="191" t="str">
        <f t="shared" ref="F46:F49" si="10">IF(B46="","",VLOOKUP(B46,$O$22:$P$27,2))</f>
        <v/>
      </c>
      <c r="G46" s="190" t="str">
        <f>IFERROR(E46*F46,"")</f>
        <v/>
      </c>
    </row>
    <row r="47" spans="2:9">
      <c r="B47" s="31" t="str">
        <f>IF(入力シート!C36="","",入力シート!C36)</f>
        <v/>
      </c>
      <c r="C47" s="27" t="str">
        <f>IF(入力シート!D36="","",入力シート!D36)</f>
        <v/>
      </c>
      <c r="E47" s="238" t="str">
        <f>IF(入力シート!G36="","",入力シート!G36)</f>
        <v/>
      </c>
      <c r="F47" s="191" t="str">
        <f t="shared" si="10"/>
        <v/>
      </c>
      <c r="G47" s="190" t="str">
        <f>IFERROR(E47*F47,"")</f>
        <v/>
      </c>
    </row>
    <row r="48" spans="2:9">
      <c r="B48" s="31" t="str">
        <f>IF(入力シート!C37="","",入力シート!C37)</f>
        <v/>
      </c>
      <c r="C48" s="27" t="str">
        <f>IF(入力シート!D37="","",入力シート!D37)</f>
        <v/>
      </c>
      <c r="E48" s="238" t="str">
        <f>IF(入力シート!G37="","",入力シート!G37)</f>
        <v/>
      </c>
      <c r="F48" s="191" t="str">
        <f t="shared" si="10"/>
        <v/>
      </c>
      <c r="G48" s="190" t="str">
        <f>IFERROR(E48*F48,"")</f>
        <v/>
      </c>
    </row>
    <row r="49" spans="2:12">
      <c r="B49" s="31" t="str">
        <f>IF(入力シート!C38="","",入力シート!C38)</f>
        <v/>
      </c>
      <c r="C49" s="27" t="str">
        <f>IF(入力シート!D38="","",入力シート!D38)</f>
        <v/>
      </c>
      <c r="E49" s="238" t="str">
        <f>IF(入力シート!G38="","",入力シート!G38)</f>
        <v/>
      </c>
      <c r="F49" s="191" t="str">
        <f t="shared" si="10"/>
        <v/>
      </c>
      <c r="G49" s="190" t="str">
        <f>IFERROR(E49*F49,"")</f>
        <v/>
      </c>
    </row>
    <row r="50" spans="2:12">
      <c r="B50" s="31" t="str">
        <f>IF(入力シート!C39="","",入力シート!C39)</f>
        <v/>
      </c>
      <c r="C50" s="27" t="str">
        <f>IF(入力シート!D39="","",入力シート!D39)</f>
        <v/>
      </c>
      <c r="E50" s="238" t="str">
        <f>IF(入力シート!G39="","",入力シート!G39)</f>
        <v/>
      </c>
      <c r="F50" s="191" t="str">
        <f>IF(B50="","",VLOOKUP(B50,$O$22:$P$27,2))</f>
        <v/>
      </c>
      <c r="G50" s="190" t="str">
        <f t="shared" ref="G50:G51" si="11">IFERROR(E50*F50,"")</f>
        <v/>
      </c>
    </row>
    <row r="51" spans="2:12" ht="14.25" thickBot="1">
      <c r="B51" s="27" t="str">
        <f>IF(入力シート!C40="","",入力シート!C40)</f>
        <v/>
      </c>
      <c r="C51" s="27" t="str">
        <f>IF(入力シート!D40="","",入力シート!D40)</f>
        <v/>
      </c>
      <c r="E51" s="238" t="str">
        <f>IF(入力シート!G40="","",入力シート!G40)</f>
        <v/>
      </c>
      <c r="F51" s="191" t="str">
        <f t="shared" ref="F51" si="12">IF(B51="","",VLOOKUP(B51,$O$22:$P$27,2))</f>
        <v/>
      </c>
      <c r="G51" s="190" t="str">
        <f t="shared" si="11"/>
        <v/>
      </c>
    </row>
    <row r="52" spans="2:12" ht="14.25" thickBot="1">
      <c r="F52" s="269" t="s">
        <v>232</v>
      </c>
      <c r="G52" s="188">
        <f>SUM(G46:G51)</f>
        <v>0</v>
      </c>
      <c r="K52" s="28"/>
      <c r="L52" s="28"/>
    </row>
  </sheetData>
  <sheetProtection algorithmName="SHA-512" hashValue="dmm98o4O3uK7nMT6TM47tahZxXvFBBpGkxaxYXVXtF0UnlkMCc3R/KQGB0vOjGewQ9nFB0e0Jfhs61roAae73w==" saltValue="3IK0fO8qngSWE3FBWIuZ7g==" spinCount="100000" sheet="1" objects="1" scenarios="1"/>
  <mergeCells count="26">
    <mergeCell ref="C25:D25"/>
    <mergeCell ref="C26:D26"/>
    <mergeCell ref="B32:D32"/>
    <mergeCell ref="C27:D27"/>
    <mergeCell ref="C28:D28"/>
    <mergeCell ref="C29:D29"/>
    <mergeCell ref="C30:D30"/>
    <mergeCell ref="C31:D31"/>
    <mergeCell ref="E3:J3"/>
    <mergeCell ref="C4:D4"/>
    <mergeCell ref="C5:D5"/>
    <mergeCell ref="C6:D6"/>
    <mergeCell ref="C7:D7"/>
    <mergeCell ref="E20:J20"/>
    <mergeCell ref="C21:D21"/>
    <mergeCell ref="C22:D22"/>
    <mergeCell ref="C23:D23"/>
    <mergeCell ref="C24:D24"/>
    <mergeCell ref="C14:D14"/>
    <mergeCell ref="B15:D15"/>
    <mergeCell ref="C8:D8"/>
    <mergeCell ref="C9:D9"/>
    <mergeCell ref="C10:D10"/>
    <mergeCell ref="C11:D11"/>
    <mergeCell ref="C12:D12"/>
    <mergeCell ref="C13:D13"/>
  </mergeCells>
  <phoneticPr fontId="2"/>
  <pageMargins left="0.62992125984251968" right="0" top="0.74803149606299213" bottom="0.74803149606299213" header="0.31496062992125984" footer="0.31496062992125984"/>
  <pageSetup paperSize="9" scale="79" fitToHeight="0" orientation="portrait" r:id="rId1"/>
  <headerFooter>
    <oddFooter>&amp;R&amp;14R4（補正）太陽光</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16A6D-DEF4-46FD-B465-C868F110DAF7}">
  <sheetPr>
    <pageSetUpPr fitToPage="1"/>
  </sheetPr>
  <dimension ref="A1:P26"/>
  <sheetViews>
    <sheetView workbookViewId="0">
      <selection activeCell="B1" sqref="B1"/>
    </sheetView>
  </sheetViews>
  <sheetFormatPr defaultRowHeight="13.5"/>
  <cols>
    <col min="1" max="2" width="0.875" style="244" customWidth="1"/>
    <col min="3" max="3" width="4.625" style="244" customWidth="1"/>
    <col min="4" max="4" width="17.25" style="244" customWidth="1"/>
    <col min="5" max="5" width="19.25" style="244" customWidth="1"/>
    <col min="6" max="6" width="5.25" style="244" customWidth="1"/>
    <col min="7" max="7" width="7.25" style="244" customWidth="1"/>
    <col min="8" max="8" width="5.25" style="244" customWidth="1"/>
    <col min="9" max="10" width="18.25" style="244" customWidth="1"/>
    <col min="11" max="12" width="10.625" style="244" customWidth="1"/>
    <col min="13" max="13" width="10.375" style="244" customWidth="1"/>
    <col min="14" max="14" width="10.25" style="244" customWidth="1"/>
  </cols>
  <sheetData>
    <row r="1" spans="1:16" s="263" customFormat="1" ht="15.75" customHeight="1">
      <c r="A1" s="244"/>
      <c r="B1" s="244"/>
      <c r="C1" s="268" t="s">
        <v>230</v>
      </c>
      <c r="D1" s="268"/>
      <c r="E1" s="268"/>
      <c r="F1" s="268"/>
      <c r="G1" s="268"/>
      <c r="H1" s="268"/>
      <c r="I1" s="268"/>
      <c r="J1" s="268"/>
      <c r="K1" s="268"/>
      <c r="L1" s="268"/>
      <c r="M1" s="268"/>
      <c r="N1" s="268"/>
      <c r="P1" s="267" t="s">
        <v>229</v>
      </c>
    </row>
    <row r="2" spans="1:16" s="263" customFormat="1" ht="21.95" customHeight="1" thickBot="1">
      <c r="A2" s="244"/>
      <c r="B2" s="244"/>
      <c r="C2" s="244"/>
      <c r="D2" s="244"/>
      <c r="E2" s="244"/>
      <c r="F2" s="244"/>
      <c r="G2" s="244"/>
      <c r="H2" s="244"/>
      <c r="I2" s="244"/>
      <c r="J2" s="244"/>
      <c r="K2" s="244"/>
      <c r="L2" s="244"/>
      <c r="M2" s="244"/>
      <c r="N2" s="244"/>
      <c r="P2" s="267"/>
    </row>
    <row r="3" spans="1:16" s="263" customFormat="1" ht="21.95" customHeight="1">
      <c r="C3" s="523"/>
      <c r="D3" s="525" t="s">
        <v>42</v>
      </c>
      <c r="E3" s="527" t="s">
        <v>228</v>
      </c>
      <c r="F3" s="519" t="s">
        <v>227</v>
      </c>
      <c r="G3" s="519" t="s">
        <v>226</v>
      </c>
      <c r="H3" s="519" t="s">
        <v>225</v>
      </c>
      <c r="I3" s="527" t="s">
        <v>224</v>
      </c>
      <c r="J3" s="529"/>
      <c r="K3" s="529"/>
      <c r="L3" s="525"/>
      <c r="M3" s="519" t="s">
        <v>223</v>
      </c>
      <c r="N3" s="521" t="s">
        <v>222</v>
      </c>
    </row>
    <row r="4" spans="1:16" s="244" customFormat="1" ht="21.95" customHeight="1">
      <c r="A4" s="263"/>
      <c r="B4" s="263"/>
      <c r="C4" s="524"/>
      <c r="D4" s="526"/>
      <c r="E4" s="528"/>
      <c r="F4" s="520"/>
      <c r="G4" s="520"/>
      <c r="H4" s="520"/>
      <c r="I4" s="266" t="s">
        <v>221</v>
      </c>
      <c r="J4" s="266" t="s">
        <v>220</v>
      </c>
      <c r="K4" s="266" t="s">
        <v>219</v>
      </c>
      <c r="L4" s="266" t="s">
        <v>218</v>
      </c>
      <c r="M4" s="520"/>
      <c r="N4" s="522"/>
    </row>
    <row r="5" spans="1:16" s="244" customFormat="1" ht="21.95" customHeight="1">
      <c r="A5" s="263"/>
      <c r="B5" s="263"/>
      <c r="C5" s="256"/>
      <c r="D5" s="265"/>
      <c r="E5" s="265"/>
      <c r="F5" s="251"/>
      <c r="G5" s="251"/>
      <c r="H5" s="251"/>
      <c r="I5" s="251"/>
      <c r="J5" s="251"/>
      <c r="K5" s="260"/>
      <c r="L5" s="251"/>
      <c r="M5" s="251"/>
      <c r="N5" s="264"/>
    </row>
    <row r="6" spans="1:16" s="263" customFormat="1" ht="21.95" customHeight="1">
      <c r="C6" s="257"/>
      <c r="D6" s="262"/>
      <c r="E6" s="262"/>
      <c r="F6" s="251"/>
      <c r="G6" s="251"/>
      <c r="H6" s="251"/>
      <c r="I6" s="251"/>
      <c r="J6" s="251"/>
      <c r="K6" s="260"/>
      <c r="L6" s="251"/>
      <c r="M6" s="251"/>
      <c r="N6" s="261"/>
    </row>
    <row r="7" spans="1:16" s="244" customFormat="1" ht="21.95" customHeight="1">
      <c r="C7" s="256"/>
      <c r="D7" s="262"/>
      <c r="E7" s="262"/>
      <c r="F7" s="251"/>
      <c r="G7" s="251"/>
      <c r="H7" s="251"/>
      <c r="I7" s="251"/>
      <c r="J7" s="251"/>
      <c r="K7" s="260"/>
      <c r="L7" s="251"/>
      <c r="M7" s="251"/>
      <c r="N7" s="261"/>
    </row>
    <row r="8" spans="1:16" s="244" customFormat="1" ht="21.95" customHeight="1">
      <c r="C8" s="257"/>
      <c r="D8" s="262"/>
      <c r="E8" s="262"/>
      <c r="F8" s="251"/>
      <c r="G8" s="251"/>
      <c r="H8" s="251"/>
      <c r="I8" s="251"/>
      <c r="J8" s="251"/>
      <c r="K8" s="260"/>
      <c r="L8" s="251"/>
      <c r="M8" s="251"/>
      <c r="N8" s="261"/>
    </row>
    <row r="9" spans="1:16" s="244" customFormat="1" ht="21.95" customHeight="1">
      <c r="A9" s="263"/>
      <c r="B9" s="263"/>
      <c r="C9" s="256"/>
      <c r="D9" s="262"/>
      <c r="E9" s="262"/>
      <c r="F9" s="251"/>
      <c r="G9" s="251"/>
      <c r="H9" s="251"/>
      <c r="I9" s="251"/>
      <c r="J9" s="251"/>
      <c r="K9" s="260"/>
      <c r="L9" s="251"/>
      <c r="M9" s="251"/>
      <c r="N9" s="261"/>
    </row>
    <row r="10" spans="1:16" s="244" customFormat="1" ht="21.95" customHeight="1">
      <c r="C10" s="257"/>
      <c r="D10" s="250"/>
      <c r="E10" s="250"/>
      <c r="F10" s="251"/>
      <c r="G10" s="251"/>
      <c r="H10" s="251"/>
      <c r="I10" s="254"/>
      <c r="J10" s="251"/>
      <c r="K10" s="260"/>
      <c r="L10" s="251"/>
      <c r="M10" s="251"/>
      <c r="N10" s="253"/>
    </row>
    <row r="11" spans="1:16" s="244" customFormat="1" ht="21.95" customHeight="1">
      <c r="C11" s="256"/>
      <c r="D11" s="250"/>
      <c r="E11" s="250"/>
      <c r="F11" s="251"/>
      <c r="G11" s="251"/>
      <c r="H11" s="251"/>
      <c r="I11" s="254"/>
      <c r="J11" s="251"/>
      <c r="K11" s="260"/>
      <c r="L11" s="251"/>
      <c r="M11" s="251"/>
      <c r="N11" s="253"/>
    </row>
    <row r="12" spans="1:16" s="244" customFormat="1" ht="21.95" customHeight="1">
      <c r="C12" s="257"/>
      <c r="D12" s="250"/>
      <c r="E12" s="250"/>
      <c r="F12" s="251"/>
      <c r="G12" s="251"/>
      <c r="H12" s="251"/>
      <c r="I12" s="254"/>
      <c r="J12" s="251"/>
      <c r="K12" s="255"/>
      <c r="L12" s="251"/>
      <c r="M12" s="251"/>
      <c r="N12" s="253"/>
    </row>
    <row r="13" spans="1:16" s="244" customFormat="1" ht="21.95" customHeight="1">
      <c r="C13" s="256"/>
      <c r="D13" s="250"/>
      <c r="E13" s="250"/>
      <c r="F13" s="251"/>
      <c r="G13" s="251"/>
      <c r="H13" s="251"/>
      <c r="I13" s="251"/>
      <c r="J13" s="251"/>
      <c r="K13" s="260"/>
      <c r="L13" s="251"/>
      <c r="M13" s="251"/>
      <c r="N13" s="253"/>
    </row>
    <row r="14" spans="1:16" s="244" customFormat="1" ht="21.95" customHeight="1">
      <c r="C14" s="257"/>
      <c r="D14" s="250"/>
      <c r="E14" s="250"/>
      <c r="F14" s="251"/>
      <c r="G14" s="251"/>
      <c r="H14" s="251"/>
      <c r="I14" s="254"/>
      <c r="J14" s="251"/>
      <c r="K14" s="255"/>
      <c r="L14" s="251"/>
      <c r="M14" s="251"/>
      <c r="N14" s="253"/>
    </row>
    <row r="15" spans="1:16" s="244" customFormat="1" ht="21.95" customHeight="1">
      <c r="C15" s="256"/>
      <c r="D15" s="250"/>
      <c r="E15" s="250"/>
      <c r="F15" s="251"/>
      <c r="G15" s="251"/>
      <c r="H15" s="251"/>
      <c r="I15" s="254"/>
      <c r="J15" s="251"/>
      <c r="K15" s="255"/>
      <c r="L15" s="250"/>
      <c r="M15" s="250"/>
      <c r="N15" s="253"/>
    </row>
    <row r="16" spans="1:16" s="244" customFormat="1" ht="21.95" customHeight="1">
      <c r="C16" s="297"/>
      <c r="D16" s="298"/>
      <c r="E16" s="298"/>
      <c r="F16" s="259"/>
      <c r="G16" s="259"/>
      <c r="H16" s="259"/>
      <c r="I16" s="299"/>
      <c r="J16" s="259"/>
      <c r="K16" s="300"/>
      <c r="L16" s="259"/>
      <c r="M16" s="259"/>
      <c r="N16" s="258"/>
    </row>
    <row r="17" spans="3:14" s="244" customFormat="1" ht="21.95" customHeight="1">
      <c r="C17" s="257"/>
      <c r="D17" s="250"/>
      <c r="E17" s="250"/>
      <c r="F17" s="251"/>
      <c r="G17" s="251"/>
      <c r="H17" s="251"/>
      <c r="I17" s="254"/>
      <c r="J17" s="254"/>
      <c r="K17" s="255"/>
      <c r="L17" s="251"/>
      <c r="M17" s="251"/>
      <c r="N17" s="253"/>
    </row>
    <row r="18" spans="3:14" s="244" customFormat="1" ht="21.95" customHeight="1">
      <c r="C18" s="256"/>
      <c r="D18" s="250"/>
      <c r="E18" s="250"/>
      <c r="F18" s="251"/>
      <c r="G18" s="251"/>
      <c r="H18" s="251"/>
      <c r="I18" s="254"/>
      <c r="J18" s="254"/>
      <c r="K18" s="255"/>
      <c r="L18" s="254"/>
      <c r="M18" s="250"/>
      <c r="N18" s="253"/>
    </row>
    <row r="19" spans="3:14" s="244" customFormat="1" ht="21.95" customHeight="1">
      <c r="C19" s="252"/>
      <c r="D19" s="250"/>
      <c r="E19" s="250"/>
      <c r="F19" s="250"/>
      <c r="G19" s="251"/>
      <c r="H19" s="251"/>
      <c r="I19" s="250"/>
      <c r="J19" s="250"/>
      <c r="K19" s="250"/>
      <c r="L19" s="250"/>
      <c r="M19" s="250"/>
      <c r="N19" s="253"/>
    </row>
    <row r="20" spans="3:14" s="244" customFormat="1" ht="21.95" customHeight="1">
      <c r="C20" s="252"/>
      <c r="D20" s="250"/>
      <c r="E20" s="250"/>
      <c r="F20" s="250"/>
      <c r="G20" s="251"/>
      <c r="H20" s="251"/>
      <c r="I20" s="250"/>
      <c r="J20" s="250"/>
      <c r="K20" s="250"/>
      <c r="L20" s="250"/>
      <c r="M20" s="250"/>
      <c r="N20" s="253"/>
    </row>
    <row r="21" spans="3:14" s="244" customFormat="1" ht="21.95" customHeight="1">
      <c r="C21" s="252"/>
      <c r="D21" s="250"/>
      <c r="E21" s="250"/>
      <c r="F21" s="250"/>
      <c r="G21" s="251"/>
      <c r="H21" s="251"/>
      <c r="I21" s="250"/>
      <c r="J21" s="250"/>
      <c r="K21" s="250"/>
      <c r="L21" s="250"/>
      <c r="M21" s="250"/>
      <c r="N21" s="253"/>
    </row>
    <row r="22" spans="3:14" s="244" customFormat="1" ht="21.95" customHeight="1">
      <c r="C22" s="252"/>
      <c r="D22" s="250"/>
      <c r="E22" s="250"/>
      <c r="F22" s="250"/>
      <c r="G22" s="251"/>
      <c r="H22" s="251"/>
      <c r="I22" s="250"/>
      <c r="J22" s="250"/>
      <c r="K22" s="250"/>
      <c r="L22" s="250"/>
      <c r="M22" s="250"/>
      <c r="N22" s="253"/>
    </row>
    <row r="23" spans="3:14" s="244" customFormat="1" ht="21.95" customHeight="1">
      <c r="C23" s="252"/>
      <c r="D23" s="250"/>
      <c r="E23" s="250"/>
      <c r="F23" s="250"/>
      <c r="G23" s="251"/>
      <c r="H23" s="251"/>
      <c r="I23" s="250"/>
      <c r="J23" s="250"/>
      <c r="K23" s="250"/>
      <c r="L23" s="250"/>
      <c r="M23" s="250"/>
      <c r="N23" s="249"/>
    </row>
    <row r="24" spans="3:14" s="244" customFormat="1" ht="21.95" customHeight="1">
      <c r="C24" s="252"/>
      <c r="D24" s="250"/>
      <c r="E24" s="250"/>
      <c r="F24" s="250"/>
      <c r="G24" s="251"/>
      <c r="H24" s="251"/>
      <c r="I24" s="250"/>
      <c r="J24" s="250"/>
      <c r="K24" s="250"/>
      <c r="L24" s="250"/>
      <c r="M24" s="250"/>
      <c r="N24" s="249"/>
    </row>
    <row r="25" spans="3:14" ht="21" customHeight="1" thickBot="1">
      <c r="C25" s="248"/>
      <c r="D25" s="246"/>
      <c r="E25" s="246"/>
      <c r="F25" s="246"/>
      <c r="G25" s="246"/>
      <c r="H25" s="246"/>
      <c r="I25" s="246"/>
      <c r="J25" s="246"/>
      <c r="K25" s="247"/>
      <c r="L25" s="246"/>
      <c r="M25" s="246"/>
      <c r="N25" s="245"/>
    </row>
    <row r="26" spans="3:14">
      <c r="N26" s="296" t="s">
        <v>217</v>
      </c>
    </row>
  </sheetData>
  <mergeCells count="9">
    <mergeCell ref="M3:M4"/>
    <mergeCell ref="N3:N4"/>
    <mergeCell ref="C3:C4"/>
    <mergeCell ref="D3:D4"/>
    <mergeCell ref="E3:E4"/>
    <mergeCell ref="F3:F4"/>
    <mergeCell ref="G3:G4"/>
    <mergeCell ref="H3:H4"/>
    <mergeCell ref="I3:L3"/>
  </mergeCells>
  <phoneticPr fontId="2"/>
  <dataValidations count="1">
    <dataValidation type="list" allowBlank="1" showInputMessage="1" showErrorMessage="1" sqref="G5:H24" xr:uid="{7B31F539-A8BA-49B3-97A8-532E6C49DDD5}">
      <formula1>$P$1:$P$2</formula1>
    </dataValidation>
  </dataValidations>
  <pageMargins left="0.70866141732283472" right="0" top="0.74803149606299213" bottom="0.74803149606299213" header="0.31496062992125984" footer="0.31496062992125984"/>
  <pageSetup paperSize="9" scale="94" fitToWidth="0" orientation="landscape" r:id="rId1"/>
  <headerFooter>
    <oddFooter>&amp;R&amp;14R4（補正）太陽光</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0D457-D06B-454D-8E5D-9A9E69A30CA6}">
  <sheetPr>
    <pageSetUpPr fitToPage="1"/>
  </sheetPr>
  <dimension ref="A1:W168"/>
  <sheetViews>
    <sheetView zoomScaleNormal="100" zoomScaleSheetLayoutView="100" workbookViewId="0">
      <selection activeCell="V58" sqref="V58"/>
    </sheetView>
  </sheetViews>
  <sheetFormatPr defaultRowHeight="13.5"/>
  <cols>
    <col min="1" max="1" width="10.375" style="85" customWidth="1"/>
    <col min="2" max="3" width="9" style="85"/>
    <col min="4" max="4" width="9.25" style="85" customWidth="1"/>
    <col min="5" max="6" width="7.625" style="85" customWidth="1"/>
    <col min="7" max="8" width="7.75" style="85" customWidth="1"/>
    <col min="9" max="14" width="6.875" style="85" customWidth="1"/>
    <col min="15" max="16" width="8.125" style="85" customWidth="1"/>
    <col min="17" max="17" width="14.125" style="85" customWidth="1"/>
    <col min="18" max="18" width="9" style="85"/>
    <col min="19" max="19" width="10.5" style="85" customWidth="1"/>
    <col min="20" max="16384" width="9" style="85"/>
  </cols>
  <sheetData>
    <row r="1" spans="1:17" ht="17.25">
      <c r="A1" s="155" t="s">
        <v>94</v>
      </c>
      <c r="B1" s="134"/>
      <c r="C1" s="134"/>
      <c r="D1" s="134"/>
      <c r="E1" s="134"/>
      <c r="F1" s="134"/>
      <c r="G1" s="134"/>
      <c r="H1" s="134"/>
      <c r="I1" s="134"/>
      <c r="J1" s="134"/>
      <c r="K1" s="134"/>
      <c r="L1" s="134"/>
      <c r="M1" s="134"/>
      <c r="N1" s="134"/>
      <c r="O1" s="134"/>
      <c r="P1" s="134"/>
      <c r="Q1" s="134"/>
    </row>
    <row r="2" spans="1:17" ht="17.25">
      <c r="A2" s="155" t="s">
        <v>95</v>
      </c>
      <c r="B2" s="134"/>
      <c r="C2" s="134"/>
      <c r="D2" s="134"/>
      <c r="E2" s="134"/>
      <c r="F2" s="134"/>
      <c r="G2" s="134"/>
      <c r="H2" s="134"/>
      <c r="I2" s="134"/>
      <c r="J2" s="134"/>
      <c r="K2" s="134"/>
      <c r="L2" s="134"/>
      <c r="M2" s="134"/>
      <c r="N2" s="134"/>
      <c r="O2" s="134"/>
      <c r="P2" s="134"/>
      <c r="Q2" s="134"/>
    </row>
    <row r="3" spans="1:17">
      <c r="A3" s="134"/>
      <c r="B3" s="134"/>
      <c r="C3" s="134"/>
      <c r="D3" s="134"/>
      <c r="E3" s="134"/>
      <c r="F3" s="134"/>
      <c r="G3" s="134"/>
      <c r="H3" s="134"/>
      <c r="I3" s="134"/>
      <c r="J3" s="134"/>
      <c r="K3" s="134"/>
      <c r="L3" s="134"/>
      <c r="M3" s="134"/>
      <c r="N3" s="134"/>
      <c r="O3" s="134"/>
      <c r="P3" s="134"/>
      <c r="Q3" s="134"/>
    </row>
    <row r="4" spans="1:17">
      <c r="A4" s="134" t="s">
        <v>96</v>
      </c>
      <c r="B4" s="134"/>
      <c r="C4" s="134"/>
      <c r="D4" s="134"/>
      <c r="E4" s="134"/>
      <c r="F4" s="134"/>
      <c r="G4" s="134"/>
      <c r="H4" s="134"/>
      <c r="I4" s="134"/>
      <c r="J4" s="134"/>
      <c r="K4" s="134"/>
      <c r="L4" s="134"/>
      <c r="M4" s="134"/>
      <c r="N4" s="134"/>
      <c r="O4" s="134"/>
      <c r="P4" s="134"/>
      <c r="Q4" s="134"/>
    </row>
    <row r="5" spans="1:17">
      <c r="A5" s="134" t="s">
        <v>97</v>
      </c>
      <c r="B5" s="134"/>
      <c r="C5" s="134"/>
      <c r="D5" s="134"/>
      <c r="E5" s="134"/>
      <c r="F5" s="134"/>
      <c r="G5" s="134"/>
      <c r="H5" s="134"/>
      <c r="I5" s="134"/>
      <c r="J5" s="134"/>
      <c r="K5" s="134"/>
      <c r="L5" s="134"/>
      <c r="M5" s="134"/>
      <c r="N5" s="134"/>
      <c r="O5" s="134"/>
      <c r="P5" s="134"/>
      <c r="Q5" s="134"/>
    </row>
    <row r="6" spans="1:17">
      <c r="A6" s="134" t="s">
        <v>98</v>
      </c>
      <c r="B6" s="134"/>
      <c r="C6" s="134"/>
      <c r="D6" s="134"/>
      <c r="E6" s="134"/>
      <c r="F6" s="134"/>
      <c r="G6" s="134"/>
      <c r="H6" s="134"/>
      <c r="I6" s="134"/>
      <c r="J6" s="134"/>
      <c r="K6" s="134"/>
      <c r="L6" s="134"/>
      <c r="M6" s="134"/>
      <c r="N6" s="134"/>
      <c r="O6" s="134"/>
      <c r="P6" s="134"/>
      <c r="Q6" s="134"/>
    </row>
    <row r="7" spans="1:17">
      <c r="A7" s="134"/>
      <c r="B7" s="134"/>
      <c r="C7" s="134"/>
      <c r="D7" s="134"/>
      <c r="E7" s="134"/>
      <c r="F7" s="134"/>
      <c r="G7" s="134"/>
      <c r="H7" s="134"/>
      <c r="I7" s="134"/>
      <c r="J7" s="134"/>
      <c r="K7" s="134"/>
      <c r="L7" s="134"/>
      <c r="M7" s="134"/>
      <c r="N7" s="134"/>
      <c r="O7" s="134"/>
      <c r="P7" s="134"/>
      <c r="Q7" s="134"/>
    </row>
    <row r="8" spans="1:17" ht="13.5" customHeight="1">
      <c r="A8" s="154"/>
      <c r="B8" s="153"/>
      <c r="C8" s="153"/>
      <c r="D8" s="153"/>
      <c r="E8" s="153"/>
      <c r="F8" s="153"/>
      <c r="G8" s="153"/>
      <c r="H8" s="153"/>
      <c r="I8" s="152"/>
      <c r="J8" s="152"/>
      <c r="K8" s="152"/>
      <c r="L8" s="152"/>
      <c r="M8" s="152"/>
      <c r="N8" s="152"/>
      <c r="O8" s="152"/>
      <c r="P8" s="152"/>
      <c r="Q8" s="151"/>
    </row>
    <row r="9" spans="1:17" ht="14.25">
      <c r="A9" s="150" t="s">
        <v>99</v>
      </c>
      <c r="B9" s="88"/>
      <c r="C9" s="88"/>
      <c r="D9" s="88"/>
      <c r="E9" s="88"/>
      <c r="F9" s="88"/>
      <c r="G9" s="88"/>
      <c r="H9" s="88"/>
      <c r="I9" s="134"/>
      <c r="J9" s="134"/>
      <c r="K9" s="134"/>
      <c r="L9" s="134"/>
      <c r="M9" s="134"/>
      <c r="N9" s="134"/>
      <c r="O9" s="134"/>
      <c r="P9" s="134"/>
      <c r="Q9" s="149"/>
    </row>
    <row r="10" spans="1:17" ht="14.25" customHeight="1">
      <c r="A10" s="594" t="s">
        <v>100</v>
      </c>
      <c r="B10" s="595"/>
      <c r="C10" s="595"/>
      <c r="D10" s="595"/>
      <c r="E10" s="595"/>
      <c r="F10" s="595"/>
      <c r="G10" s="595"/>
      <c r="H10" s="595"/>
      <c r="I10" s="595"/>
      <c r="J10" s="595"/>
      <c r="K10" s="595"/>
      <c r="L10" s="595"/>
      <c r="M10" s="595"/>
      <c r="N10" s="595"/>
      <c r="O10" s="595"/>
      <c r="P10" s="595"/>
      <c r="Q10" s="596"/>
    </row>
    <row r="11" spans="1:17" ht="13.5" customHeight="1">
      <c r="A11" s="545" t="s">
        <v>101</v>
      </c>
      <c r="B11" s="546"/>
      <c r="C11" s="546"/>
      <c r="D11" s="546"/>
      <c r="E11" s="546"/>
      <c r="F11" s="546"/>
      <c r="G11" s="546"/>
      <c r="H11" s="546"/>
      <c r="I11" s="546"/>
      <c r="J11" s="546"/>
      <c r="K11" s="546"/>
      <c r="L11" s="546"/>
      <c r="M11" s="546"/>
      <c r="N11" s="546"/>
      <c r="O11" s="546"/>
      <c r="P11" s="546"/>
      <c r="Q11" s="547"/>
    </row>
    <row r="12" spans="1:17">
      <c r="A12" s="148"/>
      <c r="B12" s="147"/>
      <c r="C12" s="147"/>
      <c r="D12" s="147"/>
      <c r="E12" s="147"/>
      <c r="F12" s="147"/>
      <c r="G12" s="147"/>
      <c r="H12" s="147"/>
      <c r="I12" s="146"/>
      <c r="J12" s="146"/>
      <c r="K12" s="146"/>
      <c r="L12" s="146"/>
      <c r="M12" s="146"/>
      <c r="N12" s="146"/>
      <c r="O12" s="146"/>
      <c r="P12" s="146"/>
      <c r="Q12" s="145"/>
    </row>
    <row r="13" spans="1:17">
      <c r="A13" s="88"/>
      <c r="B13" s="88"/>
      <c r="C13" s="88"/>
      <c r="D13" s="88"/>
      <c r="E13" s="88"/>
      <c r="F13" s="88"/>
      <c r="G13" s="88"/>
      <c r="H13" s="88"/>
      <c r="I13" s="134"/>
      <c r="J13" s="134"/>
      <c r="K13" s="134"/>
      <c r="L13" s="134"/>
      <c r="M13" s="134"/>
      <c r="N13" s="134"/>
      <c r="O13" s="134"/>
      <c r="P13" s="134"/>
      <c r="Q13" s="134"/>
    </row>
    <row r="14" spans="1:17">
      <c r="A14" s="140" t="s">
        <v>102</v>
      </c>
      <c r="B14" s="134"/>
      <c r="C14" s="134"/>
      <c r="D14" s="134"/>
      <c r="E14" s="134"/>
      <c r="F14" s="134"/>
      <c r="G14" s="134"/>
      <c r="H14" s="134"/>
      <c r="I14" s="134"/>
      <c r="J14" s="134"/>
      <c r="K14" s="134"/>
      <c r="L14" s="134"/>
      <c r="M14" s="134"/>
      <c r="N14" s="134"/>
      <c r="O14" s="134"/>
      <c r="P14" s="134"/>
      <c r="Q14" s="134"/>
    </row>
    <row r="15" spans="1:17">
      <c r="A15" s="140" t="s">
        <v>103</v>
      </c>
      <c r="B15" s="134"/>
      <c r="C15" s="134"/>
      <c r="D15" s="134"/>
      <c r="E15" s="134"/>
      <c r="F15" s="134"/>
      <c r="G15" s="134"/>
      <c r="H15" s="134"/>
      <c r="I15" s="134"/>
      <c r="J15" s="134"/>
      <c r="K15" s="134"/>
      <c r="L15" s="134"/>
      <c r="M15" s="134"/>
      <c r="N15" s="134"/>
      <c r="O15" s="134"/>
      <c r="P15" s="134"/>
      <c r="Q15" s="134"/>
    </row>
    <row r="16" spans="1:17" ht="18.75" customHeight="1">
      <c r="A16" s="134"/>
      <c r="B16" s="532" t="s">
        <v>104</v>
      </c>
      <c r="C16" s="533"/>
      <c r="D16" s="533"/>
      <c r="E16" s="533"/>
      <c r="F16" s="533"/>
      <c r="G16" s="533"/>
      <c r="H16" s="533"/>
      <c r="I16" s="533"/>
      <c r="J16" s="533"/>
      <c r="K16" s="533"/>
      <c r="L16" s="533"/>
      <c r="M16" s="533"/>
      <c r="N16" s="534"/>
      <c r="O16" s="134"/>
      <c r="P16" s="134"/>
      <c r="Q16" s="134"/>
    </row>
    <row r="17" spans="1:17">
      <c r="A17" s="144"/>
      <c r="B17" s="144"/>
      <c r="C17" s="144"/>
      <c r="D17" s="144"/>
      <c r="E17" s="144"/>
      <c r="F17" s="144"/>
      <c r="G17" s="144"/>
      <c r="H17" s="144"/>
      <c r="I17" s="144"/>
      <c r="J17" s="144"/>
      <c r="K17" s="144"/>
      <c r="L17" s="144"/>
      <c r="M17" s="134"/>
      <c r="N17" s="134"/>
      <c r="O17" s="134"/>
      <c r="P17" s="134"/>
      <c r="Q17" s="134"/>
    </row>
    <row r="18" spans="1:17">
      <c r="A18" s="140" t="s">
        <v>105</v>
      </c>
      <c r="B18" s="134"/>
      <c r="C18" s="134"/>
      <c r="D18" s="134"/>
      <c r="E18" s="134"/>
      <c r="F18" s="134"/>
      <c r="G18" s="134"/>
      <c r="H18" s="134"/>
      <c r="I18" s="134"/>
      <c r="J18" s="134"/>
      <c r="K18" s="134"/>
      <c r="L18" s="134"/>
      <c r="M18" s="134"/>
      <c r="N18" s="134"/>
      <c r="O18" s="134"/>
      <c r="P18" s="134"/>
      <c r="Q18" s="134"/>
    </row>
    <row r="19" spans="1:17">
      <c r="A19" s="140" t="s">
        <v>106</v>
      </c>
      <c r="B19" s="134"/>
      <c r="C19" s="134"/>
      <c r="D19" s="134"/>
      <c r="E19" s="134"/>
      <c r="F19" s="134"/>
      <c r="G19" s="134"/>
      <c r="H19" s="134"/>
      <c r="I19" s="134"/>
      <c r="J19" s="134"/>
      <c r="K19" s="134"/>
      <c r="L19" s="134"/>
      <c r="M19" s="134"/>
      <c r="N19" s="134"/>
      <c r="O19" s="134"/>
      <c r="P19" s="134"/>
      <c r="Q19" s="134"/>
    </row>
    <row r="20" spans="1:17">
      <c r="A20" s="140" t="s">
        <v>107</v>
      </c>
      <c r="B20" s="134"/>
      <c r="C20" s="134"/>
      <c r="D20" s="134"/>
      <c r="E20" s="134"/>
      <c r="F20" s="134"/>
      <c r="G20" s="134"/>
      <c r="H20" s="134"/>
      <c r="I20" s="134"/>
      <c r="J20" s="134"/>
      <c r="K20" s="134"/>
      <c r="L20" s="134"/>
      <c r="M20" s="134"/>
      <c r="N20" s="134"/>
      <c r="O20" s="134"/>
      <c r="P20" s="134"/>
      <c r="Q20" s="134"/>
    </row>
    <row r="21" spans="1:17" ht="18.75" customHeight="1">
      <c r="A21" s="134"/>
      <c r="B21" s="532" t="s">
        <v>108</v>
      </c>
      <c r="C21" s="533"/>
      <c r="D21" s="533"/>
      <c r="E21" s="533"/>
      <c r="F21" s="533"/>
      <c r="G21" s="533"/>
      <c r="H21" s="533"/>
      <c r="I21" s="533"/>
      <c r="J21" s="533"/>
      <c r="K21" s="533"/>
      <c r="L21" s="533"/>
      <c r="M21" s="533"/>
      <c r="N21" s="534"/>
      <c r="O21" s="134"/>
      <c r="P21" s="134"/>
      <c r="Q21" s="134"/>
    </row>
    <row r="22" spans="1:17">
      <c r="A22" s="134"/>
      <c r="B22" s="134"/>
      <c r="C22" s="134"/>
      <c r="D22" s="134"/>
      <c r="E22" s="134"/>
      <c r="F22" s="134"/>
      <c r="G22" s="134"/>
      <c r="H22" s="134"/>
      <c r="I22" s="134"/>
      <c r="J22" s="134"/>
      <c r="K22" s="134"/>
      <c r="L22" s="134"/>
      <c r="M22" s="134"/>
      <c r="N22" s="134"/>
      <c r="O22" s="134"/>
      <c r="P22" s="134"/>
      <c r="Q22" s="134"/>
    </row>
    <row r="23" spans="1:17">
      <c r="A23" s="140" t="s">
        <v>109</v>
      </c>
      <c r="B23" s="134"/>
      <c r="C23" s="134"/>
      <c r="D23" s="134"/>
      <c r="E23" s="134"/>
      <c r="F23" s="134"/>
      <c r="G23" s="134"/>
      <c r="H23" s="134"/>
      <c r="I23" s="134"/>
      <c r="J23" s="134"/>
      <c r="K23" s="134"/>
      <c r="L23" s="134"/>
      <c r="M23" s="134"/>
      <c r="N23" s="134"/>
      <c r="O23" s="134"/>
      <c r="P23" s="134"/>
      <c r="Q23" s="134"/>
    </row>
    <row r="24" spans="1:17">
      <c r="A24" s="134"/>
      <c r="B24" s="571" t="s">
        <v>110</v>
      </c>
      <c r="C24" s="572"/>
      <c r="D24" s="560" t="s">
        <v>111</v>
      </c>
      <c r="E24" s="560"/>
      <c r="F24" s="560"/>
      <c r="G24" s="560"/>
      <c r="H24" s="560"/>
      <c r="I24" s="560"/>
      <c r="J24" s="560"/>
      <c r="K24" s="560"/>
      <c r="L24" s="560"/>
      <c r="M24" s="560"/>
      <c r="N24" s="561"/>
      <c r="O24" s="134"/>
      <c r="P24" s="134"/>
      <c r="Q24" s="134"/>
    </row>
    <row r="25" spans="1:17">
      <c r="A25" s="134"/>
      <c r="B25" s="569" t="s">
        <v>112</v>
      </c>
      <c r="C25" s="570"/>
      <c r="D25" s="564" t="s">
        <v>113</v>
      </c>
      <c r="E25" s="564"/>
      <c r="F25" s="564"/>
      <c r="G25" s="564"/>
      <c r="H25" s="564"/>
      <c r="I25" s="564"/>
      <c r="J25" s="564"/>
      <c r="K25" s="564"/>
      <c r="L25" s="564"/>
      <c r="M25" s="564"/>
      <c r="N25" s="565"/>
      <c r="O25" s="134"/>
      <c r="P25" s="134"/>
      <c r="Q25" s="134"/>
    </row>
    <row r="26" spans="1:17">
      <c r="A26" s="134"/>
      <c r="B26" s="143"/>
      <c r="C26" s="134"/>
      <c r="D26" s="564" t="s">
        <v>114</v>
      </c>
      <c r="E26" s="564"/>
      <c r="F26" s="564"/>
      <c r="G26" s="564"/>
      <c r="H26" s="564"/>
      <c r="I26" s="564"/>
      <c r="J26" s="564"/>
      <c r="K26" s="564"/>
      <c r="L26" s="564"/>
      <c r="M26" s="564"/>
      <c r="N26" s="565"/>
      <c r="O26" s="134"/>
      <c r="P26" s="134"/>
      <c r="Q26" s="134"/>
    </row>
    <row r="27" spans="1:17">
      <c r="A27" s="134"/>
      <c r="B27" s="143"/>
      <c r="C27" s="134"/>
      <c r="D27" s="564" t="s">
        <v>115</v>
      </c>
      <c r="E27" s="564"/>
      <c r="F27" s="564"/>
      <c r="G27" s="564"/>
      <c r="H27" s="564"/>
      <c r="I27" s="564"/>
      <c r="J27" s="564"/>
      <c r="K27" s="564"/>
      <c r="L27" s="564"/>
      <c r="M27" s="564"/>
      <c r="N27" s="565"/>
      <c r="O27" s="134"/>
      <c r="P27" s="134"/>
      <c r="Q27" s="134"/>
    </row>
    <row r="28" spans="1:17">
      <c r="A28" s="134"/>
      <c r="B28" s="142"/>
      <c r="C28" s="141"/>
      <c r="D28" s="562" t="s">
        <v>116</v>
      </c>
      <c r="E28" s="562"/>
      <c r="F28" s="562"/>
      <c r="G28" s="562"/>
      <c r="H28" s="562"/>
      <c r="I28" s="562"/>
      <c r="J28" s="562"/>
      <c r="K28" s="562"/>
      <c r="L28" s="562"/>
      <c r="M28" s="562"/>
      <c r="N28" s="563"/>
      <c r="O28" s="134"/>
      <c r="P28" s="134"/>
      <c r="Q28" s="134"/>
    </row>
    <row r="29" spans="1:17">
      <c r="A29" s="134"/>
      <c r="B29" s="134"/>
      <c r="C29" s="134"/>
      <c r="D29" s="134"/>
      <c r="E29" s="134"/>
      <c r="F29" s="134"/>
      <c r="G29" s="134"/>
      <c r="H29" s="134"/>
      <c r="I29" s="134"/>
      <c r="J29" s="134"/>
      <c r="K29" s="134"/>
      <c r="L29" s="134"/>
      <c r="M29" s="134"/>
      <c r="N29" s="134"/>
      <c r="O29" s="134"/>
      <c r="P29" s="134"/>
      <c r="Q29" s="134"/>
    </row>
    <row r="30" spans="1:17">
      <c r="A30" s="140" t="s">
        <v>117</v>
      </c>
      <c r="B30" s="134"/>
      <c r="C30" s="134"/>
      <c r="D30" s="134"/>
      <c r="E30" s="134"/>
      <c r="F30" s="134"/>
      <c r="G30" s="134"/>
      <c r="H30" s="134"/>
      <c r="I30" s="134"/>
      <c r="J30" s="134"/>
      <c r="K30" s="134"/>
      <c r="L30" s="134"/>
      <c r="M30" s="134"/>
      <c r="N30" s="134"/>
      <c r="O30" s="134"/>
      <c r="P30" s="134"/>
      <c r="Q30" s="134"/>
    </row>
    <row r="31" spans="1:17" ht="18.75" customHeight="1">
      <c r="A31" s="134"/>
      <c r="B31" s="532" t="s">
        <v>118</v>
      </c>
      <c r="C31" s="533"/>
      <c r="D31" s="533"/>
      <c r="E31" s="533"/>
      <c r="F31" s="533"/>
      <c r="G31" s="533"/>
      <c r="H31" s="533"/>
      <c r="I31" s="533"/>
      <c r="J31" s="533"/>
      <c r="K31" s="533"/>
      <c r="L31" s="533"/>
      <c r="M31" s="533"/>
      <c r="N31" s="534"/>
      <c r="O31" s="134"/>
      <c r="P31" s="134"/>
      <c r="Q31" s="134"/>
    </row>
    <row r="32" spans="1:17">
      <c r="A32" s="134"/>
      <c r="B32" s="134"/>
      <c r="C32" s="134"/>
      <c r="D32" s="134"/>
      <c r="E32" s="134"/>
      <c r="F32" s="134"/>
      <c r="G32" s="134"/>
      <c r="H32" s="134"/>
      <c r="I32" s="134"/>
      <c r="J32" s="134"/>
      <c r="K32" s="134"/>
      <c r="L32" s="134"/>
      <c r="M32" s="134"/>
      <c r="N32" s="134"/>
      <c r="O32" s="134"/>
      <c r="P32" s="134"/>
      <c r="Q32" s="134"/>
    </row>
    <row r="33" spans="1:17">
      <c r="A33" s="134"/>
      <c r="B33" s="134" t="s">
        <v>119</v>
      </c>
      <c r="C33" s="134"/>
      <c r="D33" s="134"/>
      <c r="E33" s="134"/>
      <c r="F33" s="134"/>
      <c r="G33" s="134"/>
      <c r="H33" s="134"/>
      <c r="I33" s="134"/>
      <c r="J33" s="134"/>
      <c r="K33" s="134"/>
      <c r="L33" s="134"/>
      <c r="M33" s="134"/>
      <c r="N33" s="134"/>
      <c r="O33" s="134"/>
      <c r="P33" s="134"/>
      <c r="Q33" s="134"/>
    </row>
    <row r="34" spans="1:17" ht="17.25" customHeight="1">
      <c r="A34" s="134"/>
      <c r="B34" s="134"/>
      <c r="C34" s="134"/>
      <c r="D34" s="530" t="s">
        <v>120</v>
      </c>
      <c r="E34" s="566" t="s">
        <v>121</v>
      </c>
      <c r="F34" s="567"/>
      <c r="G34" s="568"/>
      <c r="H34" s="134"/>
      <c r="I34" s="134"/>
      <c r="J34" s="134"/>
      <c r="K34" s="134"/>
      <c r="L34" s="134"/>
      <c r="M34" s="134"/>
      <c r="N34" s="134"/>
      <c r="O34" s="134"/>
      <c r="P34" s="134"/>
      <c r="Q34" s="134"/>
    </row>
    <row r="35" spans="1:17" ht="17.25" customHeight="1" thickBot="1">
      <c r="A35" s="134"/>
      <c r="B35" s="134"/>
      <c r="C35" s="134"/>
      <c r="D35" s="531"/>
      <c r="E35" s="557" t="s">
        <v>122</v>
      </c>
      <c r="F35" s="558"/>
      <c r="G35" s="559"/>
      <c r="H35" s="134"/>
      <c r="I35" s="134"/>
      <c r="J35" s="134"/>
      <c r="K35" s="134"/>
      <c r="L35" s="134"/>
      <c r="M35" s="134"/>
      <c r="N35" s="134"/>
      <c r="O35" s="134"/>
      <c r="P35" s="134"/>
      <c r="Q35" s="134"/>
    </row>
    <row r="36" spans="1:17" ht="18" customHeight="1" thickTop="1">
      <c r="A36" s="134"/>
      <c r="B36" s="134"/>
      <c r="C36" s="134"/>
      <c r="D36" s="139" t="s">
        <v>123</v>
      </c>
      <c r="E36" s="554">
        <v>22</v>
      </c>
      <c r="F36" s="555"/>
      <c r="G36" s="556"/>
      <c r="H36" s="134"/>
      <c r="I36" s="134"/>
      <c r="J36" s="134"/>
      <c r="K36" s="134"/>
      <c r="L36" s="134"/>
      <c r="M36" s="134"/>
      <c r="N36" s="134"/>
      <c r="O36" s="134"/>
      <c r="P36" s="134"/>
      <c r="Q36" s="134"/>
    </row>
    <row r="37" spans="1:17" ht="18" customHeight="1">
      <c r="A37" s="134"/>
      <c r="B37" s="134"/>
      <c r="C37" s="134"/>
      <c r="D37" s="138" t="s">
        <v>124</v>
      </c>
      <c r="E37" s="551">
        <v>39</v>
      </c>
      <c r="F37" s="552"/>
      <c r="G37" s="553"/>
      <c r="H37" s="134"/>
      <c r="I37" s="134"/>
      <c r="J37" s="134"/>
      <c r="K37" s="134"/>
      <c r="L37" s="134"/>
      <c r="M37" s="134"/>
      <c r="N37" s="134"/>
      <c r="O37" s="134"/>
      <c r="P37" s="134"/>
      <c r="Q37" s="134"/>
    </row>
    <row r="38" spans="1:17" ht="18" customHeight="1">
      <c r="A38" s="134"/>
      <c r="B38" s="134"/>
      <c r="C38" s="134"/>
      <c r="D38" s="138" t="s">
        <v>125</v>
      </c>
      <c r="E38" s="548">
        <v>1490</v>
      </c>
      <c r="F38" s="549"/>
      <c r="G38" s="550"/>
      <c r="H38" s="134"/>
      <c r="I38" s="134"/>
      <c r="J38" s="134"/>
      <c r="K38" s="134"/>
      <c r="L38" s="134"/>
      <c r="M38" s="134"/>
      <c r="N38" s="134"/>
      <c r="O38" s="134"/>
      <c r="P38" s="134"/>
      <c r="Q38" s="134"/>
    </row>
    <row r="39" spans="1:17" ht="15" customHeight="1">
      <c r="A39" s="134"/>
      <c r="B39" s="134"/>
      <c r="C39" s="89" t="s">
        <v>126</v>
      </c>
      <c r="D39" s="611" t="s">
        <v>127</v>
      </c>
      <c r="E39" s="611"/>
      <c r="F39" s="611"/>
      <c r="G39" s="611"/>
      <c r="H39" s="611"/>
      <c r="I39" s="611"/>
      <c r="J39" s="611"/>
      <c r="K39" s="611"/>
      <c r="L39" s="611"/>
      <c r="M39" s="611"/>
      <c r="N39" s="611"/>
      <c r="O39" s="611"/>
      <c r="P39" s="136"/>
      <c r="Q39" s="136"/>
    </row>
    <row r="40" spans="1:17" ht="15" customHeight="1">
      <c r="A40" s="137"/>
      <c r="B40" s="134"/>
      <c r="C40" s="134"/>
      <c r="D40" s="611"/>
      <c r="E40" s="611"/>
      <c r="F40" s="611"/>
      <c r="G40" s="611"/>
      <c r="H40" s="611"/>
      <c r="I40" s="611"/>
      <c r="J40" s="611"/>
      <c r="K40" s="611"/>
      <c r="L40" s="611"/>
      <c r="M40" s="611"/>
      <c r="N40" s="611"/>
      <c r="O40" s="611"/>
      <c r="P40" s="136"/>
      <c r="Q40" s="136"/>
    </row>
    <row r="41" spans="1:17" ht="15" customHeight="1">
      <c r="A41" s="137"/>
      <c r="B41" s="134"/>
      <c r="C41" s="134"/>
      <c r="D41" s="611"/>
      <c r="E41" s="611"/>
      <c r="F41" s="611"/>
      <c r="G41" s="611"/>
      <c r="H41" s="611"/>
      <c r="I41" s="611"/>
      <c r="J41" s="611"/>
      <c r="K41" s="611"/>
      <c r="L41" s="611"/>
      <c r="M41" s="611"/>
      <c r="N41" s="611"/>
      <c r="O41" s="611"/>
      <c r="P41" s="136"/>
      <c r="Q41" s="136"/>
    </row>
    <row r="42" spans="1:17">
      <c r="A42" s="134"/>
      <c r="B42" s="134"/>
      <c r="C42" s="89" t="s">
        <v>128</v>
      </c>
      <c r="D42" s="135" t="s">
        <v>129</v>
      </c>
      <c r="E42" s="134"/>
      <c r="F42" s="134"/>
      <c r="G42" s="134"/>
      <c r="H42" s="134"/>
      <c r="I42" s="134"/>
      <c r="J42" s="134"/>
      <c r="K42" s="134"/>
      <c r="L42" s="134"/>
      <c r="M42" s="134"/>
      <c r="N42" s="134"/>
      <c r="O42" s="134"/>
      <c r="P42" s="134"/>
      <c r="Q42" s="134"/>
    </row>
    <row r="43" spans="1:17">
      <c r="A43" s="134"/>
      <c r="B43" s="134"/>
      <c r="C43" s="134"/>
      <c r="D43" s="134"/>
      <c r="E43" s="134"/>
      <c r="F43" s="134"/>
      <c r="G43" s="134"/>
      <c r="H43" s="134"/>
      <c r="I43" s="134"/>
      <c r="J43" s="134"/>
      <c r="K43" s="134"/>
      <c r="L43" s="134"/>
      <c r="M43" s="134"/>
      <c r="N43" s="134"/>
      <c r="O43" s="134"/>
      <c r="P43" s="134"/>
      <c r="Q43" s="134"/>
    </row>
    <row r="44" spans="1:17" ht="14.25" thickBot="1">
      <c r="A44" s="612" t="s">
        <v>130</v>
      </c>
      <c r="B44" s="612"/>
      <c r="C44" s="612"/>
      <c r="D44" s="612"/>
      <c r="E44" s="612"/>
      <c r="F44" s="612"/>
      <c r="G44" s="612"/>
      <c r="H44" s="612"/>
      <c r="I44" s="612"/>
      <c r="J44" s="612"/>
      <c r="K44" s="612"/>
      <c r="L44" s="612"/>
      <c r="M44" s="612"/>
      <c r="N44" s="612"/>
      <c r="O44" s="612"/>
      <c r="P44" s="612"/>
      <c r="Q44" s="612"/>
    </row>
    <row r="45" spans="1:17" ht="28.5" customHeight="1">
      <c r="A45" s="535" t="s">
        <v>131</v>
      </c>
      <c r="B45" s="535" t="s">
        <v>132</v>
      </c>
      <c r="C45" s="539" t="s">
        <v>133</v>
      </c>
      <c r="D45" s="540"/>
      <c r="E45" s="539" t="s">
        <v>134</v>
      </c>
      <c r="F45" s="541"/>
      <c r="G45" s="539" t="s">
        <v>135</v>
      </c>
      <c r="H45" s="540"/>
      <c r="I45" s="540"/>
      <c r="J45" s="540"/>
      <c r="K45" s="540"/>
      <c r="L45" s="540"/>
      <c r="M45" s="540"/>
      <c r="N45" s="540"/>
      <c r="O45" s="535" t="s">
        <v>136</v>
      </c>
      <c r="P45" s="535" t="s">
        <v>137</v>
      </c>
      <c r="Q45" s="535" t="s">
        <v>138</v>
      </c>
    </row>
    <row r="46" spans="1:17" ht="18.75" customHeight="1">
      <c r="A46" s="536"/>
      <c r="B46" s="536"/>
      <c r="C46" s="537"/>
      <c r="D46" s="538"/>
      <c r="E46" s="537"/>
      <c r="F46" s="542"/>
      <c r="G46" s="537" t="s">
        <v>139</v>
      </c>
      <c r="H46" s="538"/>
      <c r="I46" s="538"/>
      <c r="J46" s="538"/>
      <c r="K46" s="538"/>
      <c r="L46" s="538"/>
      <c r="M46" s="538"/>
      <c r="N46" s="538"/>
      <c r="O46" s="536"/>
      <c r="P46" s="536"/>
      <c r="Q46" s="536"/>
    </row>
    <row r="47" spans="1:17" ht="18.75" customHeight="1">
      <c r="A47" s="536"/>
      <c r="B47" s="536"/>
      <c r="C47" s="600"/>
      <c r="D47" s="606" t="s">
        <v>140</v>
      </c>
      <c r="E47" s="575" t="s">
        <v>141</v>
      </c>
      <c r="F47" s="577" t="s">
        <v>142</v>
      </c>
      <c r="G47" s="587" t="s">
        <v>143</v>
      </c>
      <c r="H47" s="588"/>
      <c r="I47" s="592">
        <v>0.1</v>
      </c>
      <c r="J47" s="543">
        <v>0.2</v>
      </c>
      <c r="K47" s="543">
        <v>0.4</v>
      </c>
      <c r="L47" s="543">
        <v>0.6</v>
      </c>
      <c r="M47" s="543">
        <v>0.8</v>
      </c>
      <c r="N47" s="585">
        <v>1</v>
      </c>
      <c r="O47" s="110" t="s">
        <v>144</v>
      </c>
      <c r="P47" s="110" t="s">
        <v>145</v>
      </c>
      <c r="Q47" s="133" t="s">
        <v>146</v>
      </c>
    </row>
    <row r="48" spans="1:17" ht="18.75" customHeight="1" thickBot="1">
      <c r="A48" s="605"/>
      <c r="B48" s="605"/>
      <c r="C48" s="601"/>
      <c r="D48" s="607"/>
      <c r="E48" s="576"/>
      <c r="F48" s="578"/>
      <c r="G48" s="132" t="s">
        <v>141</v>
      </c>
      <c r="H48" s="131" t="s">
        <v>142</v>
      </c>
      <c r="I48" s="593"/>
      <c r="J48" s="544"/>
      <c r="K48" s="544"/>
      <c r="L48" s="544"/>
      <c r="M48" s="544"/>
      <c r="N48" s="586"/>
      <c r="O48" s="130" t="s">
        <v>147</v>
      </c>
      <c r="P48" s="130" t="s">
        <v>87</v>
      </c>
      <c r="Q48" s="129" t="s">
        <v>148</v>
      </c>
    </row>
    <row r="49" spans="1:23" ht="32.25" customHeight="1" thickTop="1">
      <c r="A49" s="111" t="s">
        <v>149</v>
      </c>
      <c r="B49" s="610" t="s">
        <v>150</v>
      </c>
      <c r="C49" s="128" t="s">
        <v>149</v>
      </c>
      <c r="D49" s="124">
        <v>350</v>
      </c>
      <c r="E49" s="121">
        <v>0.41</v>
      </c>
      <c r="F49" s="120">
        <v>0.1</v>
      </c>
      <c r="G49" s="107">
        <v>0.74099999999999999</v>
      </c>
      <c r="H49" s="123">
        <v>2.74</v>
      </c>
      <c r="I49" s="105">
        <v>2.74</v>
      </c>
      <c r="J49" s="104">
        <v>1.44</v>
      </c>
      <c r="K49" s="104">
        <v>0.75800000000000001</v>
      </c>
      <c r="L49" s="104">
        <v>0.52100000000000002</v>
      </c>
      <c r="M49" s="104">
        <v>0.39900000000000002</v>
      </c>
      <c r="N49" s="102">
        <v>0.32400000000000001</v>
      </c>
      <c r="O49" s="602">
        <v>34.6</v>
      </c>
      <c r="P49" s="602">
        <v>1.83E-2</v>
      </c>
      <c r="Q49" s="608">
        <v>2.3216600000000001</v>
      </c>
    </row>
    <row r="50" spans="1:23" ht="32.25" customHeight="1">
      <c r="A50" s="111" t="s">
        <v>151</v>
      </c>
      <c r="B50" s="536"/>
      <c r="C50" s="127">
        <v>1999</v>
      </c>
      <c r="D50" s="108">
        <v>1000</v>
      </c>
      <c r="E50" s="121">
        <v>0.32</v>
      </c>
      <c r="F50" s="120">
        <v>0.1</v>
      </c>
      <c r="G50" s="107">
        <v>0.47199999999999998</v>
      </c>
      <c r="H50" s="123">
        <v>1.39</v>
      </c>
      <c r="I50" s="105">
        <v>1.39</v>
      </c>
      <c r="J50" s="117">
        <v>0.73</v>
      </c>
      <c r="K50" s="104">
        <v>0.38400000000000001</v>
      </c>
      <c r="L50" s="104">
        <v>0.26400000000000001</v>
      </c>
      <c r="M50" s="104">
        <v>0.20200000000000001</v>
      </c>
      <c r="N50" s="102">
        <v>0.16400000000000001</v>
      </c>
      <c r="O50" s="590"/>
      <c r="P50" s="590"/>
      <c r="Q50" s="598"/>
    </row>
    <row r="51" spans="1:23" ht="32.25" customHeight="1" thickBot="1">
      <c r="A51" s="100" t="s">
        <v>152</v>
      </c>
      <c r="B51" s="604"/>
      <c r="C51" s="126">
        <v>2000</v>
      </c>
      <c r="D51" s="98">
        <v>2000</v>
      </c>
      <c r="E51" s="97">
        <v>0.52</v>
      </c>
      <c r="F51" s="96">
        <v>0.24</v>
      </c>
      <c r="G51" s="95">
        <v>0.192</v>
      </c>
      <c r="H51" s="94">
        <v>0.39400000000000002</v>
      </c>
      <c r="I51" s="93">
        <v>0.88600000000000001</v>
      </c>
      <c r="J51" s="92">
        <v>0.46600000000000003</v>
      </c>
      <c r="K51" s="92">
        <v>0.245</v>
      </c>
      <c r="L51" s="92">
        <v>0.16800000000000001</v>
      </c>
      <c r="M51" s="92">
        <v>0.129</v>
      </c>
      <c r="N51" s="91">
        <v>0.105</v>
      </c>
      <c r="O51" s="603"/>
      <c r="P51" s="603"/>
      <c r="Q51" s="609"/>
      <c r="S51" s="125" t="s">
        <v>64</v>
      </c>
      <c r="T51" s="101" t="s">
        <v>72</v>
      </c>
    </row>
    <row r="52" spans="1:23" ht="32.25" customHeight="1" thickBot="1">
      <c r="A52" s="111" t="s">
        <v>151</v>
      </c>
      <c r="B52" s="535" t="s">
        <v>153</v>
      </c>
      <c r="C52" s="109" t="s">
        <v>154</v>
      </c>
      <c r="D52" s="124">
        <v>500</v>
      </c>
      <c r="E52" s="121">
        <v>0.36</v>
      </c>
      <c r="F52" s="120">
        <v>0.1</v>
      </c>
      <c r="G52" s="107">
        <v>0.59199999999999997</v>
      </c>
      <c r="H52" s="123">
        <v>1.67</v>
      </c>
      <c r="I52" s="105">
        <v>1.67</v>
      </c>
      <c r="J52" s="104">
        <v>0.95399999999999996</v>
      </c>
      <c r="K52" s="104">
        <v>0.54300000000000004</v>
      </c>
      <c r="L52" s="104">
        <v>0.39100000000000001</v>
      </c>
      <c r="M52" s="104">
        <v>0.309</v>
      </c>
      <c r="N52" s="102">
        <v>0.25800000000000001</v>
      </c>
      <c r="O52" s="589">
        <v>37.700000000000003</v>
      </c>
      <c r="P52" s="589">
        <v>1.8700000000000001E-2</v>
      </c>
      <c r="Q52" s="597">
        <v>2.5849633333333299</v>
      </c>
      <c r="S52" s="85" t="s">
        <v>74</v>
      </c>
    </row>
    <row r="53" spans="1:23" ht="32.25" customHeight="1" thickBot="1">
      <c r="A53" s="111" t="s">
        <v>152</v>
      </c>
      <c r="B53" s="536"/>
      <c r="C53" s="109" t="s">
        <v>155</v>
      </c>
      <c r="D53" s="108">
        <v>1500</v>
      </c>
      <c r="E53" s="121">
        <v>0.42</v>
      </c>
      <c r="F53" s="120">
        <v>0.17</v>
      </c>
      <c r="G53" s="107">
        <v>0.255</v>
      </c>
      <c r="H53" s="122">
        <v>0.53</v>
      </c>
      <c r="I53" s="105">
        <v>0.81599999999999995</v>
      </c>
      <c r="J53" s="104">
        <v>0.46500000000000002</v>
      </c>
      <c r="K53" s="104">
        <v>0.26500000000000001</v>
      </c>
      <c r="L53" s="104">
        <v>0.191</v>
      </c>
      <c r="M53" s="104">
        <v>0.151</v>
      </c>
      <c r="N53" s="102">
        <v>0.126</v>
      </c>
      <c r="O53" s="590"/>
      <c r="P53" s="590"/>
      <c r="Q53" s="598"/>
      <c r="T53" s="118">
        <v>6000</v>
      </c>
      <c r="U53" s="85" t="s">
        <v>75</v>
      </c>
    </row>
    <row r="54" spans="1:23" ht="32.25" customHeight="1" thickBot="1">
      <c r="A54" s="111"/>
      <c r="B54" s="536"/>
      <c r="C54" s="109" t="s">
        <v>156</v>
      </c>
      <c r="D54" s="108">
        <v>3000</v>
      </c>
      <c r="E54" s="121">
        <v>0.57999999999999996</v>
      </c>
      <c r="F54" s="120">
        <v>0.39</v>
      </c>
      <c r="G54" s="107">
        <v>0.124</v>
      </c>
      <c r="H54" s="115">
        <v>0.17199999999999999</v>
      </c>
      <c r="I54" s="105">
        <v>0.51900000000000002</v>
      </c>
      <c r="J54" s="104">
        <v>0.29499999999999998</v>
      </c>
      <c r="K54" s="104">
        <v>0.16800000000000001</v>
      </c>
      <c r="L54" s="104">
        <v>0.121</v>
      </c>
      <c r="M54" s="104">
        <v>9.5799999999999996E-2</v>
      </c>
      <c r="N54" s="114">
        <v>0.08</v>
      </c>
      <c r="O54" s="590"/>
      <c r="P54" s="590"/>
      <c r="Q54" s="598"/>
      <c r="S54" s="119" t="s">
        <v>69</v>
      </c>
      <c r="T54" s="87">
        <f>VLOOKUP(T53,T60:U67,2)</f>
        <v>7000</v>
      </c>
      <c r="U54" s="85" t="s">
        <v>75</v>
      </c>
    </row>
    <row r="55" spans="1:23" ht="32.25" customHeight="1" thickBot="1">
      <c r="A55" s="111"/>
      <c r="B55" s="536"/>
      <c r="C55" s="109" t="s">
        <v>157</v>
      </c>
      <c r="D55" s="108">
        <v>5000</v>
      </c>
      <c r="E55" s="579">
        <v>0.62</v>
      </c>
      <c r="F55" s="582">
        <v>0.49</v>
      </c>
      <c r="G55" s="107">
        <v>8.4400000000000003E-2</v>
      </c>
      <c r="H55" s="115">
        <v>0.10199999999999999</v>
      </c>
      <c r="I55" s="105">
        <v>0.371</v>
      </c>
      <c r="J55" s="104">
        <v>0.21199999999999999</v>
      </c>
      <c r="K55" s="117">
        <v>0.12</v>
      </c>
      <c r="L55" s="104">
        <v>8.6699999999999999E-2</v>
      </c>
      <c r="M55" s="104">
        <v>6.8599999999999994E-2</v>
      </c>
      <c r="N55" s="102">
        <v>5.7299999999999997E-2</v>
      </c>
      <c r="O55" s="590"/>
      <c r="P55" s="590"/>
      <c r="Q55" s="598"/>
      <c r="S55" s="119" t="s">
        <v>76</v>
      </c>
      <c r="T55" s="118">
        <v>100</v>
      </c>
      <c r="U55" s="85" t="s">
        <v>77</v>
      </c>
    </row>
    <row r="56" spans="1:23" ht="32.25" customHeight="1" thickBot="1">
      <c r="A56" s="111"/>
      <c r="B56" s="536"/>
      <c r="C56" s="109" t="s">
        <v>158</v>
      </c>
      <c r="D56" s="108">
        <v>7000</v>
      </c>
      <c r="E56" s="580"/>
      <c r="F56" s="583"/>
      <c r="G56" s="107">
        <v>6.7699999999999996E-2</v>
      </c>
      <c r="H56" s="106">
        <v>8.2000000000000003E-2</v>
      </c>
      <c r="I56" s="105">
        <v>0.29799999999999999</v>
      </c>
      <c r="J56" s="117">
        <v>0.17</v>
      </c>
      <c r="K56" s="104">
        <v>9.6699999999999994E-2</v>
      </c>
      <c r="L56" s="104">
        <v>6.9599999999999995E-2</v>
      </c>
      <c r="M56" s="104">
        <v>5.5100000000000003E-2</v>
      </c>
      <c r="N56" s="102">
        <v>4.5900000000000003E-2</v>
      </c>
      <c r="O56" s="590"/>
      <c r="P56" s="590"/>
      <c r="Q56" s="598"/>
      <c r="S56" s="101" t="s">
        <v>70</v>
      </c>
      <c r="T56" s="85" t="s">
        <v>78</v>
      </c>
      <c r="U56" s="85" t="s">
        <v>79</v>
      </c>
      <c r="V56" s="116" t="s">
        <v>80</v>
      </c>
      <c r="W56" s="85" t="s">
        <v>82</v>
      </c>
    </row>
    <row r="57" spans="1:23" ht="32.25" customHeight="1" thickBot="1">
      <c r="A57" s="111"/>
      <c r="B57" s="536"/>
      <c r="C57" s="109" t="s">
        <v>159</v>
      </c>
      <c r="D57" s="108">
        <v>9000</v>
      </c>
      <c r="E57" s="580"/>
      <c r="F57" s="583"/>
      <c r="G57" s="107">
        <v>5.7500000000000002E-2</v>
      </c>
      <c r="H57" s="115">
        <v>6.9599999999999995E-2</v>
      </c>
      <c r="I57" s="105">
        <v>0.253</v>
      </c>
      <c r="J57" s="104">
        <v>0.14399999999999999</v>
      </c>
      <c r="K57" s="103">
        <v>8.2000000000000003E-2</v>
      </c>
      <c r="L57" s="104">
        <v>5.8999999999999997E-2</v>
      </c>
      <c r="M57" s="104">
        <v>4.6699999999999998E-2</v>
      </c>
      <c r="N57" s="114">
        <v>3.9E-2</v>
      </c>
      <c r="O57" s="590"/>
      <c r="P57" s="590"/>
      <c r="Q57" s="598"/>
      <c r="S57" s="113">
        <f>ROUND(EXP(2.71-0.812*LN(T55/100)-0.654*LN(T54)),4)</f>
        <v>4.5900000000000003E-2</v>
      </c>
      <c r="T57" s="85">
        <v>37.700000000000003</v>
      </c>
      <c r="U57" s="85">
        <v>1.8700000000000001E-2</v>
      </c>
      <c r="V57" s="85">
        <f>44/12</f>
        <v>3.6666666666666665</v>
      </c>
      <c r="W57" s="112">
        <f>S57*T57*U57*V57/1000</f>
        <v>1.1864981700000004E-4</v>
      </c>
    </row>
    <row r="58" spans="1:23" ht="32.25" customHeight="1">
      <c r="A58" s="111"/>
      <c r="B58" s="536"/>
      <c r="C58" s="109" t="s">
        <v>160</v>
      </c>
      <c r="D58" s="108">
        <v>11000</v>
      </c>
      <c r="E58" s="580"/>
      <c r="F58" s="583"/>
      <c r="G58" s="107">
        <v>5.04E-2</v>
      </c>
      <c r="H58" s="106">
        <v>6.0999999999999999E-2</v>
      </c>
      <c r="I58" s="105">
        <v>0.222</v>
      </c>
      <c r="J58" s="104">
        <v>0.126</v>
      </c>
      <c r="K58" s="104">
        <v>7.1900000000000006E-2</v>
      </c>
      <c r="L58" s="104">
        <v>5.1799999999999999E-2</v>
      </c>
      <c r="M58" s="103">
        <v>4.1000000000000002E-2</v>
      </c>
      <c r="N58" s="102">
        <v>3.4200000000000001E-2</v>
      </c>
      <c r="O58" s="590"/>
      <c r="P58" s="590"/>
      <c r="Q58" s="598"/>
      <c r="S58" s="101" t="s">
        <v>85</v>
      </c>
      <c r="T58" s="101" t="s">
        <v>86</v>
      </c>
      <c r="U58" s="85" t="s">
        <v>87</v>
      </c>
      <c r="W58" s="85" t="s">
        <v>88</v>
      </c>
    </row>
    <row r="59" spans="1:23" ht="32.25" customHeight="1" thickBot="1">
      <c r="A59" s="100"/>
      <c r="B59" s="604"/>
      <c r="C59" s="99" t="s">
        <v>161</v>
      </c>
      <c r="D59" s="98">
        <v>14500</v>
      </c>
      <c r="E59" s="581"/>
      <c r="F59" s="584"/>
      <c r="G59" s="95">
        <v>4.2099999999999999E-2</v>
      </c>
      <c r="H59" s="94">
        <v>5.0900000000000001E-2</v>
      </c>
      <c r="I59" s="93">
        <v>0.185</v>
      </c>
      <c r="J59" s="92">
        <v>0.105</v>
      </c>
      <c r="K59" s="92">
        <v>6.0100000000000001E-2</v>
      </c>
      <c r="L59" s="92">
        <v>4.3200000000000002E-2</v>
      </c>
      <c r="M59" s="92">
        <v>3.4200000000000001E-2</v>
      </c>
      <c r="N59" s="91">
        <v>2.8500000000000001E-2</v>
      </c>
      <c r="O59" s="591"/>
      <c r="P59" s="591"/>
      <c r="Q59" s="599"/>
    </row>
    <row r="60" spans="1:23">
      <c r="A60" s="89" t="s">
        <v>126</v>
      </c>
      <c r="B60" s="574" t="s">
        <v>162</v>
      </c>
      <c r="C60" s="574"/>
      <c r="D60" s="574"/>
      <c r="E60" s="574"/>
      <c r="F60" s="574"/>
      <c r="G60" s="574"/>
      <c r="H60" s="574"/>
      <c r="I60" s="574"/>
      <c r="J60" s="574"/>
      <c r="K60" s="574"/>
      <c r="L60" s="574"/>
      <c r="M60" s="574"/>
      <c r="N60" s="574"/>
      <c r="O60" s="574"/>
      <c r="P60" s="574"/>
      <c r="Q60" s="574"/>
      <c r="T60" s="87">
        <v>0</v>
      </c>
      <c r="U60" s="87">
        <v>500</v>
      </c>
    </row>
    <row r="61" spans="1:23">
      <c r="A61" s="89" t="s">
        <v>163</v>
      </c>
      <c r="B61" s="573" t="s">
        <v>164</v>
      </c>
      <c r="C61" s="573"/>
      <c r="D61" s="573"/>
      <c r="E61" s="573"/>
      <c r="F61" s="573"/>
      <c r="G61" s="573"/>
      <c r="H61" s="573"/>
      <c r="I61" s="573"/>
      <c r="J61" s="573"/>
      <c r="K61" s="573"/>
      <c r="L61" s="573"/>
      <c r="M61" s="573"/>
      <c r="N61" s="573"/>
      <c r="O61" s="573"/>
      <c r="P61" s="573"/>
      <c r="Q61" s="573"/>
      <c r="T61" s="87">
        <v>1000</v>
      </c>
      <c r="U61" s="87">
        <v>1500</v>
      </c>
    </row>
    <row r="62" spans="1:23">
      <c r="A62" s="90"/>
      <c r="B62" s="573"/>
      <c r="C62" s="573"/>
      <c r="D62" s="573"/>
      <c r="E62" s="573"/>
      <c r="F62" s="573"/>
      <c r="G62" s="573"/>
      <c r="H62" s="573"/>
      <c r="I62" s="573"/>
      <c r="J62" s="573"/>
      <c r="K62" s="573"/>
      <c r="L62" s="573"/>
      <c r="M62" s="573"/>
      <c r="N62" s="573"/>
      <c r="O62" s="573"/>
      <c r="P62" s="573"/>
      <c r="Q62" s="573"/>
      <c r="T62" s="87">
        <v>2000</v>
      </c>
      <c r="U62" s="87">
        <v>3000</v>
      </c>
    </row>
    <row r="63" spans="1:23">
      <c r="A63" s="89" t="s">
        <v>165</v>
      </c>
      <c r="B63" s="573" t="s">
        <v>166</v>
      </c>
      <c r="C63" s="573"/>
      <c r="D63" s="573"/>
      <c r="E63" s="573"/>
      <c r="F63" s="573"/>
      <c r="G63" s="573"/>
      <c r="H63" s="573"/>
      <c r="I63" s="573"/>
      <c r="J63" s="573"/>
      <c r="K63" s="573"/>
      <c r="L63" s="573"/>
      <c r="M63" s="573"/>
      <c r="N63" s="573"/>
      <c r="O63" s="573"/>
      <c r="P63" s="573"/>
      <c r="Q63" s="573"/>
      <c r="T63" s="87">
        <v>4000</v>
      </c>
      <c r="U63" s="87">
        <v>5000</v>
      </c>
    </row>
    <row r="64" spans="1:23">
      <c r="A64" s="90"/>
      <c r="B64" s="573"/>
      <c r="C64" s="573"/>
      <c r="D64" s="573"/>
      <c r="E64" s="573"/>
      <c r="F64" s="573"/>
      <c r="G64" s="573"/>
      <c r="H64" s="573"/>
      <c r="I64" s="573"/>
      <c r="J64" s="573"/>
      <c r="K64" s="573"/>
      <c r="L64" s="573"/>
      <c r="M64" s="573"/>
      <c r="N64" s="573"/>
      <c r="O64" s="573"/>
      <c r="P64" s="573"/>
      <c r="Q64" s="573"/>
      <c r="T64" s="87">
        <v>6000</v>
      </c>
      <c r="U64" s="87">
        <v>7000</v>
      </c>
    </row>
    <row r="65" spans="1:21">
      <c r="A65" s="89" t="s">
        <v>167</v>
      </c>
      <c r="B65" s="573" t="s">
        <v>168</v>
      </c>
      <c r="C65" s="573"/>
      <c r="D65" s="573"/>
      <c r="E65" s="573"/>
      <c r="F65" s="573"/>
      <c r="G65" s="573"/>
      <c r="H65" s="573"/>
      <c r="I65" s="573"/>
      <c r="J65" s="573"/>
      <c r="K65" s="573"/>
      <c r="L65" s="573"/>
      <c r="M65" s="573"/>
      <c r="N65" s="573"/>
      <c r="O65" s="573"/>
      <c r="P65" s="573"/>
      <c r="Q65" s="573"/>
      <c r="T65" s="87">
        <v>8000</v>
      </c>
      <c r="U65" s="87">
        <v>9000</v>
      </c>
    </row>
    <row r="66" spans="1:21">
      <c r="A66" s="90"/>
      <c r="B66" s="573" t="s">
        <v>169</v>
      </c>
      <c r="C66" s="573"/>
      <c r="D66" s="573"/>
      <c r="E66" s="573"/>
      <c r="F66" s="573"/>
      <c r="G66" s="573"/>
      <c r="H66" s="573"/>
      <c r="I66" s="573"/>
      <c r="J66" s="573"/>
      <c r="K66" s="573"/>
      <c r="L66" s="573"/>
      <c r="M66" s="573"/>
      <c r="N66" s="573"/>
      <c r="O66" s="573"/>
      <c r="P66" s="573"/>
      <c r="Q66" s="573"/>
      <c r="T66" s="87">
        <v>10000</v>
      </c>
      <c r="U66" s="87">
        <v>11000</v>
      </c>
    </row>
    <row r="67" spans="1:21">
      <c r="A67" s="89" t="s">
        <v>128</v>
      </c>
      <c r="B67" s="573" t="s">
        <v>170</v>
      </c>
      <c r="C67" s="573"/>
      <c r="D67" s="573"/>
      <c r="E67" s="573"/>
      <c r="F67" s="573"/>
      <c r="G67" s="573"/>
      <c r="H67" s="573"/>
      <c r="I67" s="573"/>
      <c r="J67" s="573"/>
      <c r="K67" s="573"/>
      <c r="L67" s="573"/>
      <c r="M67" s="573"/>
      <c r="N67" s="573"/>
      <c r="O67" s="573"/>
      <c r="P67" s="573"/>
      <c r="Q67" s="573"/>
      <c r="T67" s="87">
        <v>12000</v>
      </c>
      <c r="U67" s="87">
        <v>14500</v>
      </c>
    </row>
    <row r="68" spans="1:21">
      <c r="T68" s="87">
        <v>17000</v>
      </c>
    </row>
    <row r="168" spans="3:3">
      <c r="C168" s="86"/>
    </row>
  </sheetData>
  <mergeCells count="56">
    <mergeCell ref="I47:I48"/>
    <mergeCell ref="A10:Q10"/>
    <mergeCell ref="Q52:Q59"/>
    <mergeCell ref="C47:C48"/>
    <mergeCell ref="O49:O51"/>
    <mergeCell ref="P49:P51"/>
    <mergeCell ref="B52:B59"/>
    <mergeCell ref="B45:B48"/>
    <mergeCell ref="D47:D48"/>
    <mergeCell ref="Q49:Q51"/>
    <mergeCell ref="B49:B51"/>
    <mergeCell ref="D39:O41"/>
    <mergeCell ref="A44:Q44"/>
    <mergeCell ref="A45:A48"/>
    <mergeCell ref="Q45:Q46"/>
    <mergeCell ref="L47:L48"/>
    <mergeCell ref="B67:Q67"/>
    <mergeCell ref="B66:Q66"/>
    <mergeCell ref="B65:Q65"/>
    <mergeCell ref="B60:Q60"/>
    <mergeCell ref="E47:E48"/>
    <mergeCell ref="F47:F48"/>
    <mergeCell ref="B63:Q64"/>
    <mergeCell ref="B61:Q62"/>
    <mergeCell ref="E55:E59"/>
    <mergeCell ref="F55:F59"/>
    <mergeCell ref="N47:N48"/>
    <mergeCell ref="M47:M48"/>
    <mergeCell ref="G47:H47"/>
    <mergeCell ref="P52:P59"/>
    <mergeCell ref="J47:J48"/>
    <mergeCell ref="O52:O59"/>
    <mergeCell ref="K47:K48"/>
    <mergeCell ref="A11:Q11"/>
    <mergeCell ref="E38:G38"/>
    <mergeCell ref="E37:G37"/>
    <mergeCell ref="E36:G36"/>
    <mergeCell ref="E35:G35"/>
    <mergeCell ref="D24:N24"/>
    <mergeCell ref="B16:N16"/>
    <mergeCell ref="D28:N28"/>
    <mergeCell ref="D27:N27"/>
    <mergeCell ref="D26:N26"/>
    <mergeCell ref="D25:N25"/>
    <mergeCell ref="E34:G34"/>
    <mergeCell ref="B25:C25"/>
    <mergeCell ref="B31:N31"/>
    <mergeCell ref="B24:C24"/>
    <mergeCell ref="D34:D35"/>
    <mergeCell ref="B21:N21"/>
    <mergeCell ref="O45:O46"/>
    <mergeCell ref="P45:P46"/>
    <mergeCell ref="G46:N46"/>
    <mergeCell ref="C45:D46"/>
    <mergeCell ref="E45:F46"/>
    <mergeCell ref="G45:N45"/>
  </mergeCells>
  <phoneticPr fontId="2"/>
  <hyperlinks>
    <hyperlink ref="A10:Q10" r:id="rId1" display="「温室効果ガス排出量算定・報告マニュアル」を参考にして作成しています。" xr:uid="{414D9995-06CB-4625-8592-0BB706FB24D9}"/>
  </hyperlinks>
  <printOptions horizontalCentered="1"/>
  <pageMargins left="0.59055118110236215" right="0.59055118110236215" top="0.59055118110236215" bottom="0.59055118110236215" header="0.39370078740157483" footer="0.31496062992125984"/>
  <pageSetup paperSize="9" scale="65" firstPageNumber="4" fitToHeight="0" orientation="portrait" r:id="rId2"/>
  <headerFooter>
    <oddFooter>&amp;C4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B477A-61F4-4BE1-9B1E-135E5EDE9E57}">
  <dimension ref="A1:K22"/>
  <sheetViews>
    <sheetView workbookViewId="0">
      <selection activeCell="C3" sqref="C3"/>
    </sheetView>
  </sheetViews>
  <sheetFormatPr defaultRowHeight="13.5"/>
  <cols>
    <col min="1" max="1" width="16" style="27" customWidth="1"/>
    <col min="2" max="2" width="25" style="27" customWidth="1"/>
    <col min="3" max="3" width="17.625" style="27" customWidth="1"/>
    <col min="4" max="4" width="9" style="27"/>
    <col min="5" max="5" width="14.375" style="27" customWidth="1"/>
    <col min="6" max="6" width="11.875" style="27" customWidth="1"/>
    <col min="7" max="7" width="10.125" style="27" customWidth="1"/>
    <col min="8" max="8" width="15.875" style="27" customWidth="1"/>
    <col min="9" max="9" width="46.875" style="27" customWidth="1"/>
    <col min="10" max="10" width="10.375" style="27" bestFit="1" customWidth="1"/>
    <col min="11" max="11" width="14.25" style="27" bestFit="1" customWidth="1"/>
    <col min="12" max="16384" width="9" style="27"/>
  </cols>
  <sheetData>
    <row r="1" spans="1:11" ht="26.25" customHeight="1">
      <c r="B1" s="62"/>
      <c r="C1" s="61" t="s">
        <v>22</v>
      </c>
      <c r="D1" s="61"/>
      <c r="E1" s="61"/>
      <c r="F1" s="60"/>
      <c r="H1" s="59"/>
    </row>
    <row r="2" spans="1:11">
      <c r="A2" s="27" t="s">
        <v>171</v>
      </c>
      <c r="B2" s="58" t="s">
        <v>172</v>
      </c>
      <c r="C2" s="58" t="s">
        <v>173</v>
      </c>
      <c r="D2" s="58" t="s">
        <v>174</v>
      </c>
      <c r="E2" s="58" t="s">
        <v>175</v>
      </c>
      <c r="F2" s="58" t="s">
        <v>176</v>
      </c>
    </row>
    <row r="3" spans="1:11" ht="30.2" customHeight="1">
      <c r="A3" s="243" t="s">
        <v>255</v>
      </c>
      <c r="B3" s="307" t="s">
        <v>240</v>
      </c>
      <c r="C3" s="308">
        <v>2.5499999999999998</v>
      </c>
      <c r="D3" s="309"/>
      <c r="E3" s="52"/>
      <c r="F3" s="51"/>
    </row>
    <row r="4" spans="1:11" ht="30.2" customHeight="1">
      <c r="A4" s="243"/>
      <c r="B4" s="307" t="s">
        <v>307</v>
      </c>
      <c r="C4" s="313">
        <v>33.299999999999997</v>
      </c>
      <c r="D4" s="309"/>
      <c r="E4" s="52"/>
      <c r="F4" s="51"/>
      <c r="H4" s="315" t="s">
        <v>248</v>
      </c>
      <c r="I4" s="316" t="s">
        <v>249</v>
      </c>
      <c r="J4" s="317">
        <v>20.350000000000001</v>
      </c>
    </row>
    <row r="5" spans="1:11" ht="30.2" customHeight="1">
      <c r="A5" s="243"/>
      <c r="B5" s="307" t="s">
        <v>308</v>
      </c>
      <c r="C5" s="311">
        <v>7.17</v>
      </c>
      <c r="D5" s="309"/>
      <c r="E5" s="52"/>
      <c r="F5" s="51"/>
      <c r="H5" s="315" t="s">
        <v>250</v>
      </c>
      <c r="I5" s="316" t="s">
        <v>251</v>
      </c>
      <c r="J5" s="317">
        <v>2.39</v>
      </c>
    </row>
    <row r="6" spans="1:11" ht="30.2" customHeight="1">
      <c r="A6" s="243" t="s">
        <v>259</v>
      </c>
      <c r="B6" s="307" t="s">
        <v>295</v>
      </c>
      <c r="C6" s="312">
        <v>0.33800000000000002</v>
      </c>
      <c r="D6" s="309"/>
      <c r="E6" s="52"/>
      <c r="F6" s="51"/>
      <c r="H6" s="305" t="s">
        <v>238</v>
      </c>
      <c r="I6" s="305" t="s">
        <v>239</v>
      </c>
      <c r="J6" s="306">
        <v>8.1523859249330819</v>
      </c>
      <c r="K6" s="271"/>
    </row>
    <row r="7" spans="1:11" ht="30.2" customHeight="1">
      <c r="A7" s="315" t="s">
        <v>310</v>
      </c>
      <c r="B7" s="307" t="s">
        <v>309</v>
      </c>
      <c r="C7" s="613">
        <v>389</v>
      </c>
      <c r="D7" s="53"/>
      <c r="E7" s="52"/>
      <c r="F7" s="51"/>
      <c r="H7" s="315" t="s">
        <v>254</v>
      </c>
      <c r="I7" s="318" t="s">
        <v>265</v>
      </c>
      <c r="J7" s="317">
        <v>14.87</v>
      </c>
    </row>
    <row r="8" spans="1:11" ht="30.2" customHeight="1">
      <c r="B8" s="56"/>
      <c r="C8" s="53"/>
      <c r="D8" s="53"/>
      <c r="E8" s="52"/>
      <c r="F8" s="51"/>
      <c r="H8" s="315" t="s">
        <v>252</v>
      </c>
      <c r="I8" s="316" t="s">
        <v>253</v>
      </c>
      <c r="J8" s="317">
        <v>1.23</v>
      </c>
      <c r="K8" s="310">
        <f>J4+J7-J8</f>
        <v>33.99</v>
      </c>
    </row>
    <row r="9" spans="1:11" ht="30.2" customHeight="1">
      <c r="B9" s="56"/>
      <c r="C9" s="53"/>
      <c r="D9" s="53"/>
      <c r="E9" s="52"/>
      <c r="F9" s="51"/>
      <c r="H9" s="315" t="s">
        <v>255</v>
      </c>
      <c r="I9" s="316" t="s">
        <v>256</v>
      </c>
      <c r="J9" s="317">
        <v>2.5499999999999998</v>
      </c>
    </row>
    <row r="10" spans="1:11" ht="30.2" customHeight="1">
      <c r="B10" s="54"/>
      <c r="C10" s="53"/>
      <c r="D10" s="53"/>
      <c r="E10" s="52"/>
      <c r="F10" s="51"/>
    </row>
    <row r="11" spans="1:11" ht="30.2" customHeight="1">
      <c r="B11" s="54"/>
      <c r="C11" s="53"/>
      <c r="D11" s="53"/>
      <c r="E11" s="52"/>
      <c r="F11" s="51"/>
      <c r="H11" s="315" t="s">
        <v>257</v>
      </c>
      <c r="I11" s="316" t="s">
        <v>258</v>
      </c>
      <c r="J11" s="317">
        <v>6.7000000000000002E-3</v>
      </c>
    </row>
    <row r="12" spans="1:11" ht="30.2" customHeight="1">
      <c r="B12" s="54"/>
      <c r="C12" s="53"/>
      <c r="D12" s="53"/>
      <c r="E12" s="52"/>
      <c r="F12" s="51"/>
      <c r="H12" s="315" t="s">
        <v>259</v>
      </c>
      <c r="I12" s="316" t="s">
        <v>260</v>
      </c>
      <c r="J12" s="317">
        <v>0.52</v>
      </c>
    </row>
    <row r="13" spans="1:11" ht="30.2" customHeight="1">
      <c r="B13" s="54"/>
      <c r="C13" s="53"/>
      <c r="D13" s="53"/>
      <c r="E13" s="52"/>
      <c r="F13" s="51"/>
    </row>
    <row r="14" spans="1:11" ht="30.2" customHeight="1">
      <c r="B14" s="54"/>
      <c r="C14" s="53"/>
      <c r="D14" s="53"/>
      <c r="E14" s="52"/>
      <c r="F14" s="51"/>
      <c r="H14" s="305" t="s">
        <v>242</v>
      </c>
      <c r="I14" s="305" t="s">
        <v>243</v>
      </c>
      <c r="J14" s="306">
        <v>7.5627731648684289E-4</v>
      </c>
    </row>
    <row r="15" spans="1:11" ht="30.2" customHeight="1">
      <c r="A15" s="55"/>
      <c r="B15" s="54"/>
      <c r="C15" s="53"/>
      <c r="D15" s="53"/>
      <c r="E15" s="52"/>
      <c r="F15" s="51"/>
      <c r="H15" s="305" t="s">
        <v>244</v>
      </c>
      <c r="I15" s="305" t="s">
        <v>245</v>
      </c>
      <c r="J15" s="306">
        <v>9.6634691275062365E-4</v>
      </c>
    </row>
    <row r="16" spans="1:11" ht="30.2" customHeight="1">
      <c r="A16" s="55"/>
      <c r="B16" s="54"/>
      <c r="C16" s="53"/>
      <c r="D16" s="53"/>
      <c r="E16" s="52"/>
      <c r="F16" s="51"/>
      <c r="H16" s="305" t="s">
        <v>246</v>
      </c>
      <c r="I16" s="305" t="s">
        <v>247</v>
      </c>
      <c r="J16" s="306">
        <v>1.3474427162747256</v>
      </c>
    </row>
    <row r="17" spans="1:11" ht="30.2" customHeight="1">
      <c r="A17" s="55"/>
      <c r="B17" s="54"/>
      <c r="C17" s="53"/>
      <c r="D17" s="53"/>
      <c r="E17" s="52"/>
      <c r="F17" s="51"/>
      <c r="H17" s="315" t="s">
        <v>261</v>
      </c>
      <c r="I17" s="316" t="s">
        <v>262</v>
      </c>
      <c r="J17" s="317">
        <v>4.25</v>
      </c>
    </row>
    <row r="18" spans="1:11" ht="30.2" customHeight="1">
      <c r="A18" s="55"/>
      <c r="B18" s="54"/>
      <c r="C18" s="53"/>
      <c r="D18" s="53"/>
      <c r="E18" s="52"/>
      <c r="F18" s="51"/>
      <c r="H18" s="315" t="s">
        <v>263</v>
      </c>
      <c r="I18" s="305" t="s">
        <v>264</v>
      </c>
      <c r="J18" s="317">
        <v>5.31</v>
      </c>
    </row>
    <row r="19" spans="1:11" ht="30.2" customHeight="1">
      <c r="A19" s="55"/>
      <c r="B19" s="54"/>
      <c r="C19" s="53"/>
      <c r="D19" s="53"/>
      <c r="E19" s="52"/>
      <c r="F19" s="51"/>
      <c r="H19" s="315" t="s">
        <v>250</v>
      </c>
      <c r="I19" s="316" t="s">
        <v>251</v>
      </c>
      <c r="J19" s="317">
        <v>2.39</v>
      </c>
      <c r="K19" s="310">
        <f>J17+J18-J19</f>
        <v>7.1699999999999982</v>
      </c>
    </row>
    <row r="21" spans="1:11" ht="30.75" customHeight="1">
      <c r="A21" s="50"/>
      <c r="B21" s="49"/>
      <c r="D21" s="48"/>
    </row>
    <row r="22" spans="1:11" ht="33.75" customHeight="1">
      <c r="A22" s="50"/>
      <c r="B22" s="49"/>
      <c r="D22" s="48"/>
    </row>
  </sheetData>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48E54-00BC-450F-A3F9-DBAA979FE726}">
  <dimension ref="A1:F40"/>
  <sheetViews>
    <sheetView topLeftCell="A11" workbookViewId="0">
      <selection activeCell="E19" sqref="E19"/>
    </sheetView>
  </sheetViews>
  <sheetFormatPr defaultRowHeight="13.5"/>
  <cols>
    <col min="1" max="1" width="17.75" style="63" customWidth="1"/>
    <col min="2" max="2" width="42.125" style="63" customWidth="1"/>
    <col min="3" max="3" width="7.75" style="63" customWidth="1"/>
    <col min="4" max="5" width="17.75" style="63" customWidth="1"/>
    <col min="6" max="16384" width="9" style="63"/>
  </cols>
  <sheetData>
    <row r="1" spans="1:6" ht="36.75" customHeight="1">
      <c r="A1" s="77" t="s">
        <v>177</v>
      </c>
      <c r="B1" s="77" t="s">
        <v>24</v>
      </c>
      <c r="C1" s="76" t="s">
        <v>178</v>
      </c>
      <c r="D1" s="75" t="s">
        <v>179</v>
      </c>
    </row>
    <row r="2" spans="1:6" ht="30" customHeight="1">
      <c r="A2" s="80" t="s">
        <v>290</v>
      </c>
      <c r="B2" s="72" t="s">
        <v>180</v>
      </c>
      <c r="C2" s="73" t="s">
        <v>181</v>
      </c>
      <c r="D2" s="72">
        <v>0.35199999999999998</v>
      </c>
      <c r="E2" s="63" t="s">
        <v>182</v>
      </c>
    </row>
    <row r="3" spans="1:6" ht="30" customHeight="1">
      <c r="A3" s="80" t="s">
        <v>291</v>
      </c>
      <c r="B3" s="72" t="s">
        <v>183</v>
      </c>
      <c r="C3" s="73" t="s">
        <v>181</v>
      </c>
      <c r="D3" s="72">
        <v>0.62</v>
      </c>
      <c r="E3" s="63" t="s">
        <v>182</v>
      </c>
    </row>
    <row r="4" spans="1:6" ht="30" customHeight="1">
      <c r="A4" s="72" t="s">
        <v>292</v>
      </c>
      <c r="B4" s="72" t="s">
        <v>184</v>
      </c>
      <c r="C4" s="73" t="s">
        <v>181</v>
      </c>
      <c r="D4" s="72">
        <v>0.193</v>
      </c>
      <c r="E4" s="63" t="s">
        <v>182</v>
      </c>
    </row>
    <row r="5" spans="1:6" ht="30" customHeight="1">
      <c r="A5" s="72" t="s">
        <v>293</v>
      </c>
      <c r="B5" s="72" t="s">
        <v>185</v>
      </c>
      <c r="C5" s="73" t="s">
        <v>181</v>
      </c>
      <c r="D5" s="72">
        <v>0.33900000000000002</v>
      </c>
      <c r="E5" s="63" t="s">
        <v>182</v>
      </c>
    </row>
    <row r="9" spans="1:6" ht="40.5" customHeight="1">
      <c r="A9" s="77" t="s">
        <v>177</v>
      </c>
      <c r="B9" s="77" t="s">
        <v>24</v>
      </c>
      <c r="C9" s="76" t="s">
        <v>178</v>
      </c>
      <c r="D9" s="75" t="s">
        <v>179</v>
      </c>
    </row>
    <row r="10" spans="1:6" ht="40.5" customHeight="1">
      <c r="A10" s="81" t="s">
        <v>266</v>
      </c>
      <c r="B10" s="81" t="s">
        <v>273</v>
      </c>
      <c r="C10" s="73" t="s">
        <v>186</v>
      </c>
      <c r="D10" s="75">
        <v>0.432</v>
      </c>
      <c r="E10" s="63" t="s">
        <v>182</v>
      </c>
    </row>
    <row r="11" spans="1:6" ht="40.5" customHeight="1">
      <c r="A11" s="81"/>
      <c r="B11" s="81" t="s">
        <v>299</v>
      </c>
      <c r="C11" s="73" t="s">
        <v>186</v>
      </c>
      <c r="D11" s="75">
        <v>0.34100000000000003</v>
      </c>
      <c r="E11" s="63" t="s">
        <v>182</v>
      </c>
      <c r="F11" s="63" t="s">
        <v>300</v>
      </c>
    </row>
    <row r="12" spans="1:6" ht="40.5" customHeight="1">
      <c r="A12" s="80" t="s">
        <v>267</v>
      </c>
      <c r="B12" s="72" t="s">
        <v>274</v>
      </c>
      <c r="C12" s="73" t="s">
        <v>186</v>
      </c>
      <c r="D12" s="72">
        <v>0.193</v>
      </c>
      <c r="E12" s="63" t="s">
        <v>182</v>
      </c>
    </row>
    <row r="13" spans="1:6" ht="40.5" customHeight="1">
      <c r="A13" s="80" t="s">
        <v>268</v>
      </c>
      <c r="B13" s="72" t="s">
        <v>275</v>
      </c>
      <c r="C13" s="73" t="s">
        <v>186</v>
      </c>
      <c r="D13" s="72">
        <v>1.1000000000000001</v>
      </c>
      <c r="E13" s="63" t="s">
        <v>182</v>
      </c>
    </row>
    <row r="14" spans="1:6" ht="40.5" customHeight="1">
      <c r="A14" s="80" t="s">
        <v>257</v>
      </c>
      <c r="B14" s="72" t="s">
        <v>285</v>
      </c>
      <c r="C14" s="73" t="s">
        <v>186</v>
      </c>
      <c r="D14" s="72">
        <v>6.7000000000000002E-3</v>
      </c>
      <c r="E14" s="63" t="s">
        <v>182</v>
      </c>
    </row>
    <row r="15" spans="1:6" ht="40.5" customHeight="1">
      <c r="A15" s="80" t="s">
        <v>270</v>
      </c>
      <c r="B15" s="72" t="s">
        <v>286</v>
      </c>
      <c r="C15" s="73" t="s">
        <v>187</v>
      </c>
      <c r="D15" s="72">
        <v>0.33600000000000002</v>
      </c>
      <c r="E15" s="63" t="s">
        <v>182</v>
      </c>
    </row>
    <row r="16" spans="1:6" ht="41.25" customHeight="1">
      <c r="A16" s="80" t="s">
        <v>271</v>
      </c>
      <c r="B16" s="72" t="s">
        <v>287</v>
      </c>
      <c r="C16" s="73" t="s">
        <v>187</v>
      </c>
      <c r="D16" s="72">
        <v>1.99</v>
      </c>
      <c r="E16" s="63" t="s">
        <v>182</v>
      </c>
    </row>
    <row r="17" spans="1:5" ht="41.25" customHeight="1">
      <c r="A17" s="80" t="s">
        <v>272</v>
      </c>
      <c r="B17" s="72" t="s">
        <v>288</v>
      </c>
      <c r="C17" s="73" t="s">
        <v>187</v>
      </c>
      <c r="D17" s="72">
        <v>0.51100000000000001</v>
      </c>
      <c r="E17" s="63" t="s">
        <v>182</v>
      </c>
    </row>
    <row r="18" spans="1:5" ht="41.25" customHeight="1">
      <c r="A18" s="72" t="s">
        <v>269</v>
      </c>
      <c r="B18" s="72" t="s">
        <v>289</v>
      </c>
      <c r="C18" s="73" t="s">
        <v>186</v>
      </c>
      <c r="D18" s="72">
        <v>1.99</v>
      </c>
      <c r="E18" s="63" t="s">
        <v>182</v>
      </c>
    </row>
    <row r="19" spans="1:5" ht="41.25" customHeight="1">
      <c r="A19" s="305"/>
      <c r="B19" s="35" t="s">
        <v>304</v>
      </c>
      <c r="C19" s="34" t="s">
        <v>301</v>
      </c>
      <c r="D19" s="35">
        <v>8.9999999999999993E-3</v>
      </c>
      <c r="E19" s="63" t="s">
        <v>182</v>
      </c>
    </row>
    <row r="20" spans="1:5" ht="41.25" customHeight="1">
      <c r="A20" s="315"/>
      <c r="B20" s="35" t="s">
        <v>302</v>
      </c>
      <c r="C20" s="34" t="s">
        <v>301</v>
      </c>
      <c r="D20" s="35">
        <v>2.99</v>
      </c>
      <c r="E20" s="63" t="s">
        <v>182</v>
      </c>
    </row>
    <row r="21" spans="1:5" s="27" customFormat="1" ht="38.25" customHeight="1">
      <c r="A21" s="35"/>
      <c r="B21" s="35" t="s">
        <v>303</v>
      </c>
      <c r="C21" s="34" t="s">
        <v>301</v>
      </c>
      <c r="D21" s="79">
        <v>-0.94</v>
      </c>
      <c r="E21" s="63" t="s">
        <v>182</v>
      </c>
    </row>
    <row r="22" spans="1:5" ht="21.75" customHeight="1">
      <c r="C22" s="78"/>
    </row>
    <row r="23" spans="1:5" ht="40.5" customHeight="1">
      <c r="A23" s="77" t="s">
        <v>188</v>
      </c>
      <c r="B23" s="77" t="s">
        <v>24</v>
      </c>
      <c r="C23" s="76" t="s">
        <v>178</v>
      </c>
      <c r="D23" s="75" t="s">
        <v>179</v>
      </c>
    </row>
    <row r="24" spans="1:5" ht="43.5" customHeight="1">
      <c r="A24" s="74" t="s">
        <v>294</v>
      </c>
      <c r="B24" s="72" t="s">
        <v>189</v>
      </c>
      <c r="C24" s="73" t="s">
        <v>190</v>
      </c>
      <c r="D24" s="72">
        <v>0.441</v>
      </c>
    </row>
    <row r="25" spans="1:5" s="27" customFormat="1" ht="38.25" customHeight="1">
      <c r="A25" s="35"/>
      <c r="B25" s="35" t="s">
        <v>191</v>
      </c>
      <c r="C25" s="34" t="s">
        <v>192</v>
      </c>
      <c r="D25" s="71">
        <f>D34/1000</f>
        <v>38.299999999999997</v>
      </c>
      <c r="E25" s="70">
        <f>ROUND((D25*0.2)*1000/3600*D24,2)</f>
        <v>0.94</v>
      </c>
    </row>
    <row r="26" spans="1:5" s="27" customFormat="1" ht="39" customHeight="1">
      <c r="A26" s="35"/>
      <c r="B26" s="35" t="s">
        <v>193</v>
      </c>
      <c r="C26" s="34" t="s">
        <v>194</v>
      </c>
      <c r="D26" s="35"/>
      <c r="E26" s="69">
        <f>C34</f>
        <v>2.99</v>
      </c>
    </row>
    <row r="28" spans="1:5" s="27" customFormat="1">
      <c r="A28" s="58" t="s">
        <v>24</v>
      </c>
      <c r="B28" s="58" t="s">
        <v>173</v>
      </c>
      <c r="C28" s="58" t="s">
        <v>174</v>
      </c>
      <c r="D28" s="58" t="s">
        <v>176</v>
      </c>
      <c r="E28" s="68"/>
    </row>
    <row r="29" spans="1:5" s="27" customFormat="1" ht="29.25" customHeight="1">
      <c r="A29" s="56" t="s">
        <v>276</v>
      </c>
      <c r="B29" s="53">
        <v>2.02</v>
      </c>
      <c r="C29" s="53">
        <v>3.14</v>
      </c>
      <c r="D29" s="51">
        <v>46000</v>
      </c>
    </row>
    <row r="30" spans="1:5" s="27" customFormat="1" ht="29.25" customHeight="1">
      <c r="A30" s="56" t="s">
        <v>277</v>
      </c>
      <c r="B30" s="53">
        <v>1.96</v>
      </c>
      <c r="C30" s="53">
        <v>3.14</v>
      </c>
      <c r="D30" s="51">
        <v>46000</v>
      </c>
    </row>
    <row r="31" spans="1:5" s="27" customFormat="1" ht="29.25" customHeight="1">
      <c r="A31" s="56" t="s">
        <v>278</v>
      </c>
      <c r="B31" s="53">
        <v>2.0099999999999998</v>
      </c>
      <c r="C31" s="53">
        <v>3.14</v>
      </c>
      <c r="D31" s="51">
        <v>44000</v>
      </c>
    </row>
    <row r="32" spans="1:5" s="27" customFormat="1" ht="29.25" customHeight="1">
      <c r="A32" s="56" t="s">
        <v>279</v>
      </c>
      <c r="B32" s="57">
        <v>3.05</v>
      </c>
      <c r="C32" s="53">
        <v>3.39</v>
      </c>
      <c r="D32" s="51">
        <v>40200</v>
      </c>
    </row>
    <row r="33" spans="1:6" s="27" customFormat="1" ht="29.25" customHeight="1">
      <c r="A33" s="56" t="s">
        <v>280</v>
      </c>
      <c r="B33" s="53">
        <v>3.2</v>
      </c>
      <c r="C33" s="53">
        <v>2.29</v>
      </c>
      <c r="D33" s="51">
        <v>23000</v>
      </c>
    </row>
    <row r="34" spans="1:6" s="27" customFormat="1" ht="27" customHeight="1">
      <c r="A34" s="35" t="s">
        <v>281</v>
      </c>
      <c r="B34" s="67">
        <v>0.94</v>
      </c>
      <c r="C34" s="66">
        <v>2.99</v>
      </c>
      <c r="D34" s="65">
        <v>38300</v>
      </c>
      <c r="F34" s="64"/>
    </row>
    <row r="35" spans="1:6" s="27" customFormat="1" ht="33.75" customHeight="1">
      <c r="B35" s="69">
        <f>ROUND(AVERAGE(B29:B31),2)</f>
        <v>2</v>
      </c>
      <c r="C35" s="27">
        <v>0.16900000000000001</v>
      </c>
      <c r="D35" s="27">
        <f>B35*C35</f>
        <v>0.33800000000000002</v>
      </c>
    </row>
    <row r="36" spans="1:6" s="27" customFormat="1"/>
    <row r="37" spans="1:6" s="27" customFormat="1"/>
    <row r="38" spans="1:6" s="27" customFormat="1"/>
    <row r="39" spans="1:6" s="27" customFormat="1"/>
    <row r="40" spans="1:6" s="27" customFormat="1"/>
  </sheetData>
  <phoneticPr fontId="2"/>
  <hyperlinks>
    <hyperlink ref="A24" r:id="rId1" xr:uid="{CEE01DDB-DB5E-43C5-93B2-73C46585B079}"/>
  </hyperlinks>
  <pageMargins left="0.7" right="0.7" top="0.75" bottom="0.75" header="0.3" footer="0.3"/>
  <pageSetup paperSize="9" orientation="portrait" horizontalDpi="4294967293" verticalDpi="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646A3426270B649BE4DB0209FA8989B" ma:contentTypeVersion="14" ma:contentTypeDescription="Create a new document." ma:contentTypeScope="" ma:versionID="a22ca5e461baddc449095066e7c535e2">
  <xsd:schema xmlns:xsd="http://www.w3.org/2001/XMLSchema" xmlns:xs="http://www.w3.org/2001/XMLSchema" xmlns:p="http://schemas.microsoft.com/office/2006/metadata/properties" xmlns:ns2="981654af-8ba2-4af6-acb2-b028c310f3c4" xmlns:ns3="a2abbde8-7c96-4869-bcb4-8a81eb61e5a7" targetNamespace="http://schemas.microsoft.com/office/2006/metadata/properties" ma:root="true" ma:fieldsID="66704c669d5730d04c75ec24c182d569" ns2:_="" ns3:_="">
    <xsd:import namespace="981654af-8ba2-4af6-acb2-b028c310f3c4"/>
    <xsd:import namespace="a2abbde8-7c96-4869-bcb4-8a81eb61e5a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LengthInSeconds"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1654af-8ba2-4af6-acb2-b028c310f3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b610b2a-e2d1-4ea4-b737-8ff7cc98ce2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2abbde8-7c96-4869-bcb4-8a81eb61e5a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737fb8f0-f032-4394-8ce3-7e2713a6c942}" ma:internalName="TaxCatchAll" ma:showField="CatchAllData" ma:web="a2abbde8-7c96-4869-bcb4-8a81eb61e5a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81654af-8ba2-4af6-acb2-b028c310f3c4">
      <Terms xmlns="http://schemas.microsoft.com/office/infopath/2007/PartnerControls"/>
    </lcf76f155ced4ddcb4097134ff3c332f>
    <TaxCatchAll xmlns="a2abbde8-7c96-4869-bcb4-8a81eb61e5a7" xsi:nil="true"/>
  </documentManagement>
</p:properties>
</file>

<file path=customXml/itemProps1.xml><?xml version="1.0" encoding="utf-8"?>
<ds:datastoreItem xmlns:ds="http://schemas.openxmlformats.org/officeDocument/2006/customXml" ds:itemID="{0DA6A191-64B2-4F50-82A2-B0915371C5A2}"/>
</file>

<file path=customXml/itemProps2.xml><?xml version="1.0" encoding="utf-8"?>
<ds:datastoreItem xmlns:ds="http://schemas.openxmlformats.org/officeDocument/2006/customXml" ds:itemID="{E1224766-077C-4A8C-A346-C39F7B78ECB2}">
  <ds:schemaRefs>
    <ds:schemaRef ds:uri="http://schemas.microsoft.com/sharepoint/v3/contenttype/forms"/>
  </ds:schemaRefs>
</ds:datastoreItem>
</file>

<file path=customXml/itemProps3.xml><?xml version="1.0" encoding="utf-8"?>
<ds:datastoreItem xmlns:ds="http://schemas.openxmlformats.org/officeDocument/2006/customXml" ds:itemID="{BEA915FD-AA74-4F7D-8FEF-E407FCB58305}">
  <ds:schemaRefs>
    <ds:schemaRef ds:uri="http://schemas.microsoft.com/office/2006/metadata/properties"/>
    <ds:schemaRef ds:uri="http://purl.org/dc/terms/"/>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a2abbde8-7c96-4869-bcb4-8a81eb61e5a7"/>
    <ds:schemaRef ds:uri="981654af-8ba2-4af6-acb2-b028c310f3c4"/>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入力シート</vt:lpstr>
      <vt:lpstr>CO2削減量及び費用対効果</vt:lpstr>
      <vt:lpstr>電力計算部</vt:lpstr>
      <vt:lpstr>設備機器一覧表</vt:lpstr>
      <vt:lpstr>輸送【トンキロ法】参考</vt:lpstr>
      <vt:lpstr>原単位</vt:lpstr>
      <vt:lpstr>入出力データ</vt:lpstr>
      <vt:lpstr>CO2削減量及び費用対効果!Print_Area</vt:lpstr>
      <vt:lpstr>設備機器一覧表!Print_Area</vt:lpstr>
      <vt:lpstr>電力計算部!Print_Area</vt:lpstr>
      <vt:lpstr>入力シート!Print_Area</vt:lpstr>
      <vt:lpstr>輸送【トンキロ法】参考!Print_Area</vt:lpstr>
      <vt:lpstr>原単位表</vt:lpstr>
      <vt:lpstr>素材名</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福田 ３R財団事業支援部</cp:lastModifiedBy>
  <cp:revision/>
  <cp:lastPrinted>2023-04-16T13:58:16Z</cp:lastPrinted>
  <dcterms:created xsi:type="dcterms:W3CDTF">2019-01-24T06:21:46Z</dcterms:created>
  <dcterms:modified xsi:type="dcterms:W3CDTF">2023-06-30T05:01:09Z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0x0101000646A3426270B649BE4DB0209FA8989B</vt:lpwstr>
  </property>
  <property fmtid="{D5CDD505-2E9C-101B-9397-08002B2CF9AE}" pid="3" name="MediaServiceImageTags">
    <vt:lpwstr/>
  </property>
</Properties>
</file>